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wks365-my.sharepoint.com/personal/tanja_bernhard_wksbern_ch/Documents/Desktop/"/>
    </mc:Choice>
  </mc:AlternateContent>
  <xr:revisionPtr revIDLastSave="0" documentId="8_{DF28D969-AC1A-4237-B4AB-D8FB455F24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MZ und EFZ" sheetId="2" r:id="rId1"/>
    <sheet name="BMZ Berechnungsregeln" sheetId="5" r:id="rId2"/>
    <sheet name="EFZ Berechnungsregeln" sheetId="4" r:id="rId3"/>
  </sheets>
  <externalReferences>
    <externalReference r:id="rId4"/>
  </externalReferences>
  <definedNames>
    <definedName name="_xlnm.Print_Area" localSheetId="0">'BMZ und EFZ'!$A$1:$AD$38</definedName>
    <definedName name="_xlnm.Print_Titles" localSheetId="0">'BMZ und EFZ'!$A:$L</definedName>
    <definedName name="Noten">'BMZ und EFZ'!$D$42:$D$52</definedName>
    <definedName name="Notenwerte" localSheetId="2">'[1]M-Profil'!#REF!</definedName>
    <definedName name="Notenwerte">'[1]M-Profil'!#REF!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0" i="2"/>
  <c r="P10" i="2" s="1"/>
  <c r="K13" i="2" l="1"/>
  <c r="P11" i="2"/>
  <c r="N12" i="2"/>
  <c r="O12" i="2"/>
  <c r="Y7" i="2"/>
  <c r="Y8" i="2"/>
  <c r="Y9" i="2"/>
  <c r="Y10" i="2"/>
  <c r="Y11" i="2"/>
  <c r="Y12" i="2"/>
  <c r="W13" i="2" l="1"/>
  <c r="N5" i="2" l="1"/>
  <c r="N6" i="2"/>
  <c r="N7" i="2"/>
  <c r="N8" i="2"/>
  <c r="N9" i="2"/>
  <c r="N4" i="2"/>
  <c r="V4" i="2" l="1"/>
  <c r="V5" i="2"/>
  <c r="V6" i="2"/>
  <c r="W29" i="2"/>
  <c r="X29" i="2" s="1"/>
  <c r="AB29" i="2" s="1"/>
  <c r="W28" i="2"/>
  <c r="X28" i="2" s="1"/>
  <c r="V26" i="2"/>
  <c r="X26" i="2" s="1"/>
  <c r="O5" i="2"/>
  <c r="P5" i="2" s="1"/>
  <c r="X5" i="2" s="1"/>
  <c r="O6" i="2"/>
  <c r="P6" i="2" s="1"/>
  <c r="X6" i="2" s="1"/>
  <c r="O7" i="2"/>
  <c r="P7" i="2" s="1"/>
  <c r="O8" i="2"/>
  <c r="P8" i="2" s="1"/>
  <c r="O9" i="2"/>
  <c r="P9" i="2" s="1"/>
  <c r="O4" i="2"/>
  <c r="P4" i="2" s="1"/>
  <c r="Z5" i="2" l="1"/>
  <c r="Y5" i="2"/>
  <c r="Z6" i="2"/>
  <c r="Y6" i="2"/>
  <c r="X4" i="2"/>
  <c r="AB28" i="2"/>
  <c r="AB26" i="2"/>
  <c r="X31" i="2"/>
  <c r="AC29" i="2"/>
  <c r="AC28" i="2"/>
  <c r="AC26" i="2"/>
  <c r="Z4" i="2" l="1"/>
  <c r="Y4" i="2"/>
  <c r="X32" i="2"/>
  <c r="X33" i="2"/>
  <c r="V35" i="2" l="1"/>
  <c r="W6" i="2"/>
  <c r="W16" i="2"/>
  <c r="V16" i="2"/>
  <c r="W14" i="2"/>
  <c r="X14" i="2" s="1"/>
  <c r="V13" i="2"/>
  <c r="X13" i="2" s="1"/>
  <c r="P12" i="2"/>
  <c r="P18" i="2" s="1"/>
  <c r="Z13" i="2" l="1"/>
  <c r="Y13" i="2"/>
  <c r="Y14" i="2"/>
  <c r="Z14" i="2"/>
  <c r="X16" i="2"/>
  <c r="AC13" i="2"/>
  <c r="Z16" i="2" l="1"/>
  <c r="Y16" i="2"/>
  <c r="AB16" i="2"/>
  <c r="AB14" i="2"/>
  <c r="AC14" i="2"/>
  <c r="AC16" i="2"/>
  <c r="AB13" i="2"/>
  <c r="W5" i="2"/>
  <c r="R11" i="2"/>
  <c r="R10" i="2"/>
  <c r="W4" i="2"/>
  <c r="R9" i="2"/>
  <c r="S7" i="2" l="1"/>
  <c r="V15" i="2"/>
  <c r="X15" i="2" s="1"/>
  <c r="R8" i="2"/>
  <c r="R12" i="2"/>
  <c r="S10" i="2"/>
  <c r="S9" i="2"/>
  <c r="Y15" i="2" l="1"/>
  <c r="Y18" i="2" s="1"/>
  <c r="Z15" i="2"/>
  <c r="Z18" i="2" s="1"/>
  <c r="R7" i="2"/>
  <c r="AC15" i="2"/>
  <c r="AB15" i="2"/>
  <c r="AB6" i="2"/>
  <c r="AC6" i="2"/>
  <c r="AB5" i="2"/>
  <c r="AC5" i="2"/>
  <c r="R4" i="2"/>
  <c r="S4" i="2"/>
  <c r="R5" i="2"/>
  <c r="R6" i="2"/>
  <c r="S6" i="2"/>
  <c r="S12" i="2"/>
  <c r="S8" i="2"/>
  <c r="S11" i="2"/>
  <c r="S5" i="2"/>
  <c r="X18" i="2" l="1"/>
  <c r="AC4" i="2"/>
  <c r="X20" i="2" s="1"/>
  <c r="AB4" i="2"/>
  <c r="X19" i="2" s="1"/>
  <c r="P19" i="2"/>
  <c r="P20" i="2"/>
  <c r="V22" i="2" l="1"/>
  <c r="V37" i="2" s="1"/>
  <c r="N22" i="2"/>
  <c r="N25" i="2" l="1"/>
  <c r="N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Dominik</author>
  </authors>
  <commentList>
    <comment ref="K4" authorId="0" shapeId="0" xr:uid="{00000000-0006-0000-0000-000001000000}">
      <text>
        <r>
          <rPr>
            <sz val="9"/>
            <color indexed="81"/>
            <rFont val="Segoe UI"/>
            <family val="2"/>
          </rPr>
          <t>Durchschnitt aus mündlicher und schriftlicher Abschlussprüfung, gerundet auf ganze oder halbe Note</t>
        </r>
      </text>
    </comment>
    <comment ref="K5" authorId="0" shapeId="0" xr:uid="{00000000-0006-0000-0000-000002000000}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6" authorId="0" shapeId="0" xr:uid="{00000000-0006-0000-0000-000003000000}">
      <text>
        <r>
          <rPr>
            <sz val="9"/>
            <color indexed="81"/>
            <rFont val="Segoe UI"/>
            <family val="2"/>
          </rPr>
          <t>Umrechnung der Punkte aus Sprachdiplomen gemäss Notenrechner</t>
        </r>
      </text>
    </comment>
    <comment ref="K7" authorId="0" shapeId="0" xr:uid="{00000000-0006-0000-0000-000004000000}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8" authorId="0" shapeId="0" xr:uid="{00000000-0006-0000-0000-000005000000}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  <comment ref="K9" authorId="0" shapeId="0" xr:uid="{00000000-0006-0000-0000-000006000000}">
      <text>
        <r>
          <rPr>
            <sz val="9"/>
            <color indexed="81"/>
            <rFont val="Segoe UI"/>
            <family val="2"/>
          </rPr>
          <t>schriftliche Abschlussprüfung , gerundet auf ganze oder halbe Note</t>
        </r>
      </text>
    </comment>
    <comment ref="F12" authorId="0" shapeId="0" xr:uid="{00000000-0006-0000-0000-000007000000}">
      <text>
        <r>
          <rPr>
            <sz val="9"/>
            <color indexed="81"/>
            <rFont val="Segoe UI"/>
            <family val="2"/>
          </rPr>
          <t>Durchschnitt aus IDAF 1 und 2, gerundet auf ganze oder halbe Note</t>
        </r>
      </text>
    </comment>
    <comment ref="G12" authorId="0" shapeId="0" xr:uid="{00000000-0006-0000-0000-000008000000}">
      <text>
        <r>
          <rPr>
            <sz val="9"/>
            <color indexed="81"/>
            <rFont val="Segoe UI"/>
            <family val="2"/>
          </rPr>
          <t>Durchschnitt aus IDAF 3 und 4, gerundet auf ganze oder halbe Note</t>
        </r>
      </text>
    </comment>
    <comment ref="K12" authorId="0" shapeId="0" xr:uid="{00000000-0006-0000-0000-000009000000}">
      <text>
        <r>
          <rPr>
            <sz val="9"/>
            <color indexed="81"/>
            <rFont val="Segoe UI"/>
            <family val="2"/>
          </rPr>
          <t>IDPA-Note</t>
        </r>
      </text>
    </comment>
    <comment ref="F13" authorId="0" shapeId="0" xr:uid="{00000000-0006-0000-0000-00000A000000}">
      <text>
        <r>
          <rPr>
            <sz val="9"/>
            <color indexed="81"/>
            <rFont val="Segoe UI"/>
            <family val="2"/>
          </rPr>
          <t>nur Note aus IDAF 1 = V&amp;V 1</t>
        </r>
      </text>
    </comment>
    <comment ref="G13" authorId="0" shapeId="0" xr:uid="{00000000-0006-0000-0000-00000B000000}">
      <text>
        <r>
          <rPr>
            <sz val="9"/>
            <color indexed="81"/>
            <rFont val="Segoe UI"/>
            <family val="2"/>
          </rPr>
          <t>nur Note aus IDAF 4 = V&amp;V 2</t>
        </r>
      </text>
    </comment>
    <comment ref="K13" authorId="0" shapeId="0" xr:uid="{00000000-0006-0000-0000-00000C000000}">
      <text>
        <r>
          <rPr>
            <sz val="9"/>
            <color indexed="81"/>
            <rFont val="Segoe UI"/>
            <family val="2"/>
          </rPr>
          <t>IDPA-Note wird übernommen.</t>
        </r>
      </text>
    </comment>
    <comment ref="B14" authorId="0" shapeId="0" xr:uid="{00000000-0006-0000-0000-00000D000000}">
      <text>
        <r>
          <rPr>
            <sz val="9"/>
            <color indexed="81"/>
            <rFont val="Segoe UI"/>
            <family val="2"/>
          </rPr>
          <t>Durchschnitt der Prüfungen FR und WR, gerundet auf 0.1</t>
        </r>
      </text>
    </comment>
    <comment ref="B15" authorId="0" shapeId="0" xr:uid="{00000000-0006-0000-0000-00000E000000}">
      <text>
        <r>
          <rPr>
            <sz val="9"/>
            <color indexed="81"/>
            <rFont val="Segoe UI"/>
            <family val="2"/>
          </rPr>
          <t>Durchschnitt der ERFA-Note FR und WR, gerundet auf 0.1</t>
        </r>
      </text>
    </comment>
    <comment ref="K16" authorId="0" shapeId="0" xr:uid="{00000000-0006-0000-0000-00000F000000}">
      <text>
        <r>
          <rPr>
            <sz val="9"/>
            <color indexed="81"/>
            <rFont val="Segoe UI"/>
            <family val="2"/>
          </rPr>
          <t>schriftliche Abschlussprüfung, gerundet auf ganze oder halbe Note</t>
        </r>
      </text>
    </comment>
  </commentList>
</comments>
</file>

<file path=xl/sharedStrings.xml><?xml version="1.0" encoding="utf-8"?>
<sst xmlns="http://schemas.openxmlformats.org/spreadsheetml/2006/main" count="232" uniqueCount="98">
  <si>
    <t>1. Jahr</t>
  </si>
  <si>
    <t>2. Jahr</t>
  </si>
  <si>
    <t>3. Jahr</t>
  </si>
  <si>
    <t>Prüfung</t>
  </si>
  <si>
    <t>Fachnote</t>
  </si>
  <si>
    <t>Technik und Umwelt</t>
  </si>
  <si>
    <t>1. Sem.</t>
  </si>
  <si>
    <t>2. Sem.</t>
  </si>
  <si>
    <t>3. Sem.</t>
  </si>
  <si>
    <t>4. Sem.</t>
  </si>
  <si>
    <t>5. Sem.</t>
  </si>
  <si>
    <t>6. Sem.</t>
  </si>
  <si>
    <t>Deutsch</t>
  </si>
  <si>
    <t>Englisch</t>
  </si>
  <si>
    <t>Französisch</t>
  </si>
  <si>
    <t>Mathematik</t>
  </si>
  <si>
    <t>Finanz- und Rechungswesen</t>
  </si>
  <si>
    <t>Wirtschaft und Recht</t>
  </si>
  <si>
    <t>Wirtschaft und Gesellschaft 1</t>
  </si>
  <si>
    <t>Wirtschaft und Gesellschaft 2</t>
  </si>
  <si>
    <t>IKA</t>
  </si>
  <si>
    <t>Geschichte und Politik</t>
  </si>
  <si>
    <t>ERFA</t>
  </si>
  <si>
    <t>Gewicht</t>
  </si>
  <si>
    <t>Eidgenössisches Fähigkeitszeugnis (EFZ)</t>
  </si>
  <si>
    <t>Berufsmaturitätszeugnis (BMZ)</t>
  </si>
  <si>
    <t>Durchschnitt</t>
  </si>
  <si>
    <t>Minuspunkte</t>
  </si>
  <si>
    <t>Minus-
punkte</t>
  </si>
  <si>
    <t>Noten
&lt; 4.0</t>
  </si>
  <si>
    <t>Interdisziplinäres Arbeiten BMZ</t>
  </si>
  <si>
    <t>Interdisziplinäres Arbeiten EFZ</t>
  </si>
  <si>
    <t>Schulisches Qualifikationsverfahren</t>
  </si>
  <si>
    <t xml:space="preserve"> 2/8</t>
  </si>
  <si>
    <t>Betriebliches Qualifikationsverfahren</t>
  </si>
  <si>
    <t>6 Arbeits- und Lernsituationen</t>
  </si>
  <si>
    <t>Berufspraxis schriftlich</t>
  </si>
  <si>
    <t>Berufspraxis mündlich</t>
  </si>
  <si>
    <t>2 üK-Kompetenznachweise oder PE</t>
  </si>
  <si>
    <t>2/4</t>
  </si>
  <si>
    <t>mindestens 4.0</t>
  </si>
  <si>
    <t>maximal 2</t>
  </si>
  <si>
    <t>maximal 2.0 Punkte</t>
  </si>
  <si>
    <t># Noten unter 4.0</t>
  </si>
  <si>
    <t>maximal 1</t>
  </si>
  <si>
    <t>Fachbereiche schulisch</t>
  </si>
  <si>
    <t>Fachbereiche betrieblich</t>
  </si>
  <si>
    <t>Ganze oder halbe Note</t>
  </si>
  <si>
    <t>IDPA</t>
  </si>
  <si>
    <t>1/8</t>
  </si>
  <si>
    <t>1 Dezimalstelle</t>
  </si>
  <si>
    <t>100%</t>
  </si>
  <si>
    <t>W+G2</t>
  </si>
  <si>
    <t>2/8</t>
  </si>
  <si>
    <t>W+G1</t>
  </si>
  <si>
    <t>Schriftliche Prüfung</t>
  </si>
  <si>
    <t>Schriftliche Prüfung + mündliche Prüfung</t>
  </si>
  <si>
    <t>Gewichtung der 7 Qualifikationsbereiche</t>
  </si>
  <si>
    <t>Rundung Fachnote</t>
  </si>
  <si>
    <t>Gewichtung</t>
  </si>
  <si>
    <t>Rundung Note</t>
  </si>
  <si>
    <t>Notenbestandteile</t>
  </si>
  <si>
    <t>Fachnoten</t>
  </si>
  <si>
    <t>Schulischer Teil</t>
  </si>
  <si>
    <t>1/4</t>
  </si>
  <si>
    <t>Mündliche Prüfung</t>
  </si>
  <si>
    <t>Betrieblicher Teil</t>
  </si>
  <si>
    <t>Notenberechnung - EFZ mit Übernahme Noten BM Wirtschaft: Gewichtung und Rundungsregeln</t>
  </si>
  <si>
    <t>Notenberechnung - BM Wirtschaft: Gewichtung und Rundungsregeln</t>
  </si>
  <si>
    <t>Gültig für Berufsmaturitätszeugnis ab 2018</t>
  </si>
  <si>
    <t xml:space="preserve">Ganze oder halbe Note </t>
  </si>
  <si>
    <t>1/9</t>
  </si>
  <si>
    <t>50%</t>
  </si>
  <si>
    <t>insgesamt 8 gleichwertige Noten ergeben die ERFA-Note</t>
  </si>
  <si>
    <t>Gewichtung der 9 Qualifikationsbereiche</t>
  </si>
  <si>
    <t>ERFA-Note
Mittel aller Semesternoten</t>
  </si>
  <si>
    <t>Interdisziplinäres Arbeiten</t>
  </si>
  <si>
    <t>Finanz- und Rechnungswesen</t>
  </si>
  <si>
    <t>ERFA-Note
Mittel beider Semesternoten IDAF 1-4</t>
  </si>
  <si>
    <t>ERFA-Note
Mittelwert aller Semesternoten</t>
  </si>
  <si>
    <t>Mittelwert aus schriftlicher Prüfung FR und schriftlicher Prüfung WR</t>
  </si>
  <si>
    <t>Umrechnung Sprachdiplom</t>
  </si>
  <si>
    <t>Projekt-arbeiten</t>
  </si>
  <si>
    <t>Mittelwert 
IDAF 1 und IDAF 4</t>
  </si>
  <si>
    <t>Note schulischer Teil = Mittelwert der gewichteten Qualifikationsbereiche, auf eine Dezimalstelle gerundet.</t>
  </si>
  <si>
    <t>ERFA-Note
Mittelwert aus 8 Noten (6 ALS und 2 PE oder üK-Kompetenznachweise)</t>
  </si>
  <si>
    <t>Ganze oder halbe Noten</t>
  </si>
  <si>
    <t>Note betrieblicher Teil = Mittelwert der Qualifikationsbereiche, auf eine Dezimalstelle gerundet.</t>
  </si>
  <si>
    <t>Erfahrungs-note betrieblicher Teil</t>
  </si>
  <si>
    <t>Gewichtung der 3 Qualifikationsbereiche</t>
  </si>
  <si>
    <t># Noten unter 3.0</t>
  </si>
  <si>
    <t>keine</t>
  </si>
  <si>
    <t>Noten 
&lt; 3.0</t>
  </si>
  <si>
    <t>disp.</t>
  </si>
  <si>
    <t># Noten</t>
  </si>
  <si>
    <t>Gew.
Note</t>
  </si>
  <si>
    <t>Name:</t>
  </si>
  <si>
    <t>Mittelwert aus ERFA-Note FR und ERFA-Note WR
[ERFA-Note = Mittelwert aller Semesterzeugnisnoten, gerundet auf ganze oder halbe Note]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</si>
</sst>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1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vertic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12" fontId="0" fillId="0" borderId="0" xfId="0" quotePrefix="1" applyNumberFormat="1" applyAlignment="1">
      <alignment horizontal="center" vertical="center"/>
    </xf>
    <xf numFmtId="12" fontId="0" fillId="4" borderId="0" xfId="0" quotePrefix="1" applyNumberFormat="1" applyFill="1" applyAlignment="1">
      <alignment vertical="center"/>
    </xf>
    <xf numFmtId="0" fontId="4" fillId="2" borderId="0" xfId="0" applyFont="1" applyFill="1" applyAlignment="1">
      <alignment horizontal="left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/>
    </xf>
    <xf numFmtId="12" fontId="12" fillId="0" borderId="0" xfId="0" applyNumberFormat="1" applyFont="1" applyAlignment="1">
      <alignment horizontal="center"/>
    </xf>
    <xf numFmtId="12" fontId="12" fillId="4" borderId="0" xfId="0" applyNumberFormat="1" applyFont="1" applyFill="1" applyAlignment="1">
      <alignment horizontal="center"/>
    </xf>
    <xf numFmtId="12" fontId="12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8" borderId="4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4" xfId="0" applyFill="1" applyBorder="1" applyAlignment="1">
      <alignment horizontal="center" vertical="center" wrapText="1"/>
    </xf>
    <xf numFmtId="9" fontId="0" fillId="9" borderId="4" xfId="0" applyNumberForma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left" vertical="center" wrapText="1"/>
    </xf>
    <xf numFmtId="0" fontId="0" fillId="10" borderId="4" xfId="0" applyFill="1" applyBorder="1" applyAlignment="1">
      <alignment horizontal="center" vertical="center" wrapText="1"/>
    </xf>
    <xf numFmtId="9" fontId="0" fillId="10" borderId="4" xfId="0" applyNumberFormat="1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0" fillId="10" borderId="4" xfId="0" applyNumberFormat="1" applyFill="1" applyBorder="1" applyAlignment="1">
      <alignment horizontal="center" vertical="center" wrapText="1"/>
    </xf>
    <xf numFmtId="9" fontId="0" fillId="9" borderId="4" xfId="0" applyNumberFormat="1" applyFill="1" applyBorder="1" applyAlignment="1">
      <alignment horizontal="center" vertical="center"/>
    </xf>
    <xf numFmtId="49" fontId="0" fillId="9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9" fontId="7" fillId="6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center" vertical="center" wrapText="1"/>
    </xf>
    <xf numFmtId="9" fontId="7" fillId="7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textRotation="90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textRotation="90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0" fontId="0" fillId="9" borderId="4" xfId="0" applyFill="1" applyBorder="1" applyAlignment="1">
      <alignment horizontal="center" vertical="center" textRotation="90" wrapText="1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left" vertical="center" wrapText="1"/>
    </xf>
    <xf numFmtId="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0" fontId="0" fillId="11" borderId="0" xfId="0" applyFill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0" fillId="9" borderId="6" xfId="0" applyFill="1" applyBorder="1" applyAlignment="1">
      <alignment horizontal="center" vertical="center" textRotation="90" wrapText="1"/>
    </xf>
    <xf numFmtId="0" fontId="0" fillId="9" borderId="5" xfId="0" applyFill="1" applyBorder="1" applyAlignment="1">
      <alignment horizontal="center" vertical="center" textRotation="90" wrapText="1"/>
    </xf>
    <xf numFmtId="0" fontId="0" fillId="9" borderId="4" xfId="0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textRotation="90" wrapText="1"/>
    </xf>
    <xf numFmtId="0" fontId="0" fillId="10" borderId="5" xfId="0" applyFill="1" applyBorder="1" applyAlignment="1">
      <alignment horizontal="center" vertical="center" textRotation="90" wrapText="1"/>
    </xf>
    <xf numFmtId="0" fontId="0" fillId="10" borderId="4" xfId="0" applyFill="1" applyBorder="1" applyAlignment="1">
      <alignment horizontal="center" vertical="center" wrapText="1"/>
    </xf>
    <xf numFmtId="49" fontId="0" fillId="10" borderId="4" xfId="0" applyNumberForma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textRotation="90" wrapText="1"/>
    </xf>
    <xf numFmtId="0" fontId="0" fillId="10" borderId="4" xfId="0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7" fillId="7" borderId="4" xfId="0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textRotation="90" wrapText="1"/>
    </xf>
    <xf numFmtId="0" fontId="7" fillId="6" borderId="4" xfId="0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9">
    <dxf>
      <font>
        <color rgb="FFFF0000"/>
      </font>
    </dxf>
    <dxf>
      <font>
        <color rgb="FF00B05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101196</xdr:colOff>
      <xdr:row>29</xdr:row>
      <xdr:rowOff>143140</xdr:rowOff>
    </xdr:from>
    <xdr:to>
      <xdr:col>10</xdr:col>
      <xdr:colOff>513521</xdr:colOff>
      <xdr:row>37</xdr:row>
      <xdr:rowOff>56172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196" y="5990662"/>
          <a:ext cx="6298499" cy="13707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/>
            <a:t>Wichtige</a:t>
          </a:r>
          <a:r>
            <a:rPr lang="de-CH" sz="1050" b="1" i="1" baseline="0"/>
            <a:t> Hinweise zu den Bestehensnormen:</a:t>
          </a:r>
        </a:p>
        <a:p>
          <a:r>
            <a:rPr lang="de-CH" sz="1050" i="1" baseline="0"/>
            <a:t>Zur Berufsmaturitätsprüfung wird nur zugelassen, wer ins letzte Semester promoviert wurde und eine bewertbare IDPA abgegeben hat.</a:t>
          </a:r>
        </a:p>
        <a:p>
          <a:r>
            <a:rPr lang="de-CH" sz="1050" i="1" baseline="0"/>
            <a:t>Den BM-Ausweis kann nur erwerben, wer abgesehen von den nebenstehenden Bestehensnormen </a:t>
          </a:r>
          <a:r>
            <a:rPr lang="de-CH" sz="105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(BMZ bestanden), </a:t>
          </a:r>
          <a:r>
            <a:rPr lang="de-CH" sz="1050" i="1" baseline="0"/>
            <a:t>auch das eidgenössische Fähigkeitszeugnis erreicht hat (EFZ bestanden).</a:t>
          </a:r>
        </a:p>
        <a:p>
          <a:r>
            <a:rPr lang="de-CH" sz="1050" i="1" baseline="0"/>
            <a:t>Das EFZ wiederum erreicht nur, wer sowohl das schulische als auch das betriebliche Qualifikationsverfahren bestanden hat.</a:t>
          </a:r>
          <a:endParaRPr lang="de-CH" sz="1050" i="1"/>
        </a:p>
      </xdr:txBody>
    </xdr:sp>
    <xdr:clientData/>
  </xdr:twoCellAnchor>
  <xdr:twoCellAnchor>
    <xdr:from>
      <xdr:col>0</xdr:col>
      <xdr:colOff>99647</xdr:colOff>
      <xdr:row>17</xdr:row>
      <xdr:rowOff>105508</xdr:rowOff>
    </xdr:from>
    <xdr:to>
      <xdr:col>10</xdr:col>
      <xdr:colOff>515815</xdr:colOff>
      <xdr:row>22</xdr:row>
      <xdr:rowOff>23445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647" y="3557954"/>
          <a:ext cx="6207368" cy="826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/>
            <a:t>Hinweise zum Ausfüllen:</a:t>
          </a:r>
        </a:p>
        <a:p>
          <a:r>
            <a:rPr lang="de-CH" sz="1050" i="1"/>
            <a:t>Als Werte</a:t>
          </a:r>
          <a:r>
            <a:rPr lang="de-CH" sz="1050" i="1" baseline="0"/>
            <a:t> können nur ganze oder halbe Noten erfasst werden.</a:t>
          </a:r>
          <a:endParaRPr lang="de-CH" sz="1050" i="1"/>
        </a:p>
        <a:p>
          <a:r>
            <a:rPr lang="de-CH" sz="1050" i="1"/>
            <a:t>Felder mit einer roten Ecke oben rechts enthalten Erläuterungen zur Eingabe.</a:t>
          </a:r>
        </a:p>
        <a:p>
          <a:r>
            <a:rPr lang="de-CH" sz="1050" i="1"/>
            <a:t>Bei Volldispensation in einem Fach wählen Sie in jedem Semester und auch in der Spalte Prüfung "disp." aus.</a:t>
          </a:r>
        </a:p>
      </xdr:txBody>
    </xdr:sp>
    <xdr:clientData/>
  </xdr:twoCellAnchor>
  <xdr:twoCellAnchor>
    <xdr:from>
      <xdr:col>0</xdr:col>
      <xdr:colOff>0</xdr:colOff>
      <xdr:row>38</xdr:row>
      <xdr:rowOff>38100</xdr:rowOff>
    </xdr:from>
    <xdr:to>
      <xdr:col>12</xdr:col>
      <xdr:colOff>19049</xdr:colOff>
      <xdr:row>54</xdr:row>
      <xdr:rowOff>31473</xdr:rowOff>
    </xdr:to>
    <xdr:sp macro="" textlink="">
      <xdr:nvSpPr>
        <xdr:cNvPr id="4" name="Legende mit Pfeil nach ob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7829550"/>
          <a:ext cx="6219824" cy="755373"/>
        </a:xfrm>
        <a:prstGeom prst="upArrowCallout">
          <a:avLst/>
        </a:prstGeom>
        <a:solidFill>
          <a:schemeClr val="bg1">
            <a:lumMod val="85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Übertragen</a:t>
          </a:r>
          <a:r>
            <a:rPr lang="de-CH" sz="1100" baseline="0"/>
            <a:t> Sie in diesen Bereich die Angaben aus Ihren </a:t>
          </a:r>
        </a:p>
        <a:p>
          <a:pPr algn="ctr"/>
          <a:r>
            <a:rPr lang="de-CH" sz="1100" baseline="0"/>
            <a:t>Semesterzeugnissen oder treffen Sie realistische Annahmen.</a:t>
          </a:r>
          <a:endParaRPr lang="de-CH" sz="1100"/>
        </a:p>
      </xdr:txBody>
    </xdr:sp>
    <xdr:clientData/>
  </xdr:twoCellAnchor>
  <xdr:twoCellAnchor>
    <xdr:from>
      <xdr:col>12</xdr:col>
      <xdr:colOff>19050</xdr:colOff>
      <xdr:row>38</xdr:row>
      <xdr:rowOff>38100</xdr:rowOff>
    </xdr:from>
    <xdr:to>
      <xdr:col>20</xdr:col>
      <xdr:colOff>3313</xdr:colOff>
      <xdr:row>54</xdr:row>
      <xdr:rowOff>31473</xdr:rowOff>
    </xdr:to>
    <xdr:sp macro="" textlink="">
      <xdr:nvSpPr>
        <xdr:cNvPr id="5" name="Legende mit Pfeil nach ob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19825" y="7829550"/>
          <a:ext cx="3584713" cy="755373"/>
        </a:xfrm>
        <a:prstGeom prst="upArrowCallout">
          <a:avLst/>
        </a:prstGeom>
        <a:solidFill>
          <a:schemeClr val="accent2">
            <a:lumMod val="40000"/>
            <a:lumOff val="60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Dieser</a:t>
          </a:r>
          <a:r>
            <a:rPr lang="de-CH" sz="1100" baseline="0"/>
            <a:t> Bereich wird automatisch aufgrund</a:t>
          </a:r>
        </a:p>
        <a:p>
          <a:pPr algn="ctr"/>
          <a:r>
            <a:rPr lang="de-CH" sz="1100" baseline="0"/>
            <a:t>Ihrer Angaben links ausgefüllt.</a:t>
          </a:r>
          <a:endParaRPr lang="de-CH" sz="1100"/>
        </a:p>
      </xdr:txBody>
    </xdr:sp>
    <xdr:clientData/>
  </xdr:twoCellAnchor>
  <xdr:twoCellAnchor>
    <xdr:from>
      <xdr:col>20</xdr:col>
      <xdr:colOff>9525</xdr:colOff>
      <xdr:row>38</xdr:row>
      <xdr:rowOff>38100</xdr:rowOff>
    </xdr:from>
    <xdr:to>
      <xdr:col>30</xdr:col>
      <xdr:colOff>0</xdr:colOff>
      <xdr:row>54</xdr:row>
      <xdr:rowOff>31473</xdr:rowOff>
    </xdr:to>
    <xdr:sp macro="" textlink="">
      <xdr:nvSpPr>
        <xdr:cNvPr id="6" name="Legende mit Pfeil nach ob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810750" y="7829550"/>
          <a:ext cx="3676650" cy="755373"/>
        </a:xfrm>
        <a:prstGeom prst="upArrowCallout">
          <a:avLst/>
        </a:prstGeom>
        <a:solidFill>
          <a:schemeClr val="accent5">
            <a:lumMod val="40000"/>
            <a:lumOff val="60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Dieser</a:t>
          </a:r>
          <a:r>
            <a:rPr lang="de-CH" sz="1100" baseline="0"/>
            <a:t> Bereich wird automatisch aufgrund</a:t>
          </a:r>
        </a:p>
        <a:p>
          <a:pPr algn="ctr"/>
          <a:r>
            <a:rPr lang="de-CH" sz="1100" baseline="0"/>
            <a:t>Ihrer Angaben links ausgefüllt.</a:t>
          </a:r>
          <a:endParaRPr lang="de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RG~1.PFI\AppData\Local\Temp\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2"/>
  <sheetViews>
    <sheetView tabSelected="1" zoomScaleNormal="100" workbookViewId="0">
      <selection activeCell="D4" sqref="D4"/>
    </sheetView>
  </sheetViews>
  <sheetFormatPr baseColWidth="10" defaultRowHeight="14.4" x14ac:dyDescent="0.3"/>
  <cols>
    <col min="1" max="1" width="1.6640625" customWidth="1"/>
    <col min="2" max="2" width="32.6640625" bestFit="1" customWidth="1"/>
    <col min="3" max="3" width="1.33203125" customWidth="1"/>
    <col min="4" max="9" width="7.6640625" style="7" customWidth="1"/>
    <col min="10" max="10" width="2" style="7" customWidth="1"/>
    <col min="11" max="11" width="7.6640625" style="7" customWidth="1"/>
    <col min="12" max="13" width="1.33203125" style="7" customWidth="1"/>
    <col min="14" max="19" width="8.5546875" style="7" customWidth="1"/>
    <col min="20" max="20" width="1.33203125" style="7" customWidth="1"/>
    <col min="21" max="21" width="1.44140625" customWidth="1"/>
    <col min="22" max="24" width="8.6640625" customWidth="1"/>
    <col min="25" max="26" width="8.6640625" hidden="1" customWidth="1"/>
    <col min="27" max="29" width="8.6640625" customWidth="1"/>
    <col min="30" max="30" width="1.5546875" customWidth="1"/>
  </cols>
  <sheetData>
    <row r="1" spans="1:30" s="41" customFormat="1" ht="28.95" customHeight="1" x14ac:dyDescent="0.3">
      <c r="A1" s="24"/>
      <c r="B1" s="24" t="s">
        <v>96</v>
      </c>
      <c r="C1" s="24"/>
      <c r="D1" s="5"/>
      <c r="E1" s="24"/>
      <c r="F1" s="24"/>
      <c r="G1" s="24"/>
      <c r="H1" s="24"/>
      <c r="I1" s="24"/>
      <c r="J1" s="24"/>
      <c r="K1" s="24"/>
      <c r="L1" s="24"/>
      <c r="M1" s="37"/>
      <c r="N1" s="38" t="s">
        <v>25</v>
      </c>
      <c r="O1" s="38"/>
      <c r="P1" s="38"/>
      <c r="Q1" s="38"/>
      <c r="R1" s="38"/>
      <c r="S1" s="38"/>
      <c r="T1" s="38"/>
      <c r="U1" s="39"/>
      <c r="V1" s="40" t="s">
        <v>24</v>
      </c>
      <c r="W1" s="40"/>
      <c r="X1" s="39"/>
      <c r="Y1" s="39"/>
      <c r="Z1" s="39"/>
      <c r="AA1" s="39"/>
      <c r="AB1" s="39"/>
      <c r="AC1" s="39"/>
      <c r="AD1" s="39"/>
    </row>
    <row r="2" spans="1:30" s="10" customFormat="1" x14ac:dyDescent="0.3">
      <c r="A2" s="13"/>
      <c r="B2" s="82"/>
      <c r="C2" s="13"/>
      <c r="D2" s="5" t="s">
        <v>0</v>
      </c>
      <c r="E2" s="13"/>
      <c r="F2" s="13" t="s">
        <v>1</v>
      </c>
      <c r="G2" s="13"/>
      <c r="H2" s="13" t="s">
        <v>2</v>
      </c>
      <c r="I2" s="13"/>
      <c r="J2" s="13"/>
      <c r="K2" s="13"/>
      <c r="L2" s="13"/>
      <c r="M2" s="9"/>
      <c r="N2" s="9"/>
      <c r="O2" s="9"/>
      <c r="P2" s="9"/>
      <c r="Q2" s="9"/>
      <c r="R2" s="9"/>
      <c r="S2" s="9"/>
      <c r="T2" s="9"/>
      <c r="U2" s="15"/>
      <c r="V2" s="15" t="s">
        <v>32</v>
      </c>
      <c r="W2" s="15"/>
      <c r="X2" s="15"/>
      <c r="Y2" s="15"/>
      <c r="Z2" s="15"/>
      <c r="AA2" s="15"/>
      <c r="AB2" s="15"/>
      <c r="AC2" s="15"/>
      <c r="AD2" s="15"/>
    </row>
    <row r="3" spans="1:30" s="1" customFormat="1" ht="28.8" x14ac:dyDescent="0.3">
      <c r="A3" s="14"/>
      <c r="B3" s="28" t="s">
        <v>45</v>
      </c>
      <c r="C3" s="14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/>
      <c r="K3" s="5" t="s">
        <v>3</v>
      </c>
      <c r="L3" s="5"/>
      <c r="M3" s="2"/>
      <c r="N3" s="2" t="s">
        <v>22</v>
      </c>
      <c r="O3" s="2" t="s">
        <v>3</v>
      </c>
      <c r="P3" s="2" t="s">
        <v>4</v>
      </c>
      <c r="Q3" s="2" t="s">
        <v>23</v>
      </c>
      <c r="R3" s="11" t="s">
        <v>28</v>
      </c>
      <c r="S3" s="11" t="s">
        <v>29</v>
      </c>
      <c r="T3" s="11"/>
      <c r="U3" s="16"/>
      <c r="V3" s="17" t="s">
        <v>22</v>
      </c>
      <c r="W3" s="17" t="s">
        <v>3</v>
      </c>
      <c r="X3" s="17" t="s">
        <v>4</v>
      </c>
      <c r="Y3" s="17" t="s">
        <v>94</v>
      </c>
      <c r="Z3" s="18" t="s">
        <v>95</v>
      </c>
      <c r="AA3" s="17" t="s">
        <v>23</v>
      </c>
      <c r="AB3" s="18" t="s">
        <v>28</v>
      </c>
      <c r="AC3" s="18" t="s">
        <v>29</v>
      </c>
      <c r="AD3" s="16"/>
    </row>
    <row r="4" spans="1:30" x14ac:dyDescent="0.3">
      <c r="A4" s="4"/>
      <c r="B4" s="4" t="s">
        <v>12</v>
      </c>
      <c r="C4" s="4"/>
      <c r="D4" s="35"/>
      <c r="E4" s="35"/>
      <c r="F4" s="35"/>
      <c r="G4" s="35"/>
      <c r="H4" s="35"/>
      <c r="I4" s="35"/>
      <c r="J4" s="5"/>
      <c r="K4" s="35"/>
      <c r="L4" s="5"/>
      <c r="M4" s="2"/>
      <c r="N4" s="6" t="str">
        <f>IF(COUNT(D4:I4)&gt;1,ROUND(AVERAGE(D4:I4)/5,1)*5,"")</f>
        <v/>
      </c>
      <c r="O4" s="6" t="str">
        <f>IF(COUNT(K4)=1,K4,"")</f>
        <v/>
      </c>
      <c r="P4" s="6" t="str">
        <f>IF(D4="disp.","disp.",IF(COUNT(N4:O4)&gt;1,ROUND(AVERAGE(N4:O4)/5,1)*5,""))</f>
        <v/>
      </c>
      <c r="Q4" s="43">
        <v>0.1111111111111111</v>
      </c>
      <c r="R4" s="42" t="str">
        <f t="shared" ref="R4:R12" si="0">IF(AND(P4&lt;4,P4&gt;0.1),4-P4,"")</f>
        <v/>
      </c>
      <c r="S4" s="42" t="str">
        <f t="shared" ref="S4:S12" si="1">IF(P4&lt;4,1,"")</f>
        <v/>
      </c>
      <c r="T4" s="12"/>
      <c r="U4" s="19"/>
      <c r="V4" s="6" t="str">
        <f t="shared" ref="V4:W6" si="2">IF(ISNUMBER(N4),N4,"")</f>
        <v/>
      </c>
      <c r="W4" s="6" t="str">
        <f t="shared" si="2"/>
        <v/>
      </c>
      <c r="X4" s="6" t="str">
        <f>P4</f>
        <v/>
      </c>
      <c r="Y4" s="76" t="str">
        <f>IF(ISNUMBER(X4),1,"")</f>
        <v/>
      </c>
      <c r="Z4" s="76" t="str">
        <f>IF(ISNUMBER(X4),X4,"")</f>
        <v/>
      </c>
      <c r="AA4" s="43">
        <v>0.125</v>
      </c>
      <c r="AB4" s="42" t="str">
        <f>IF(AND(X4&lt;4,X4&gt;0.1),4-X4,"")</f>
        <v/>
      </c>
      <c r="AC4" s="42" t="str">
        <f>IF(X4&lt;4,1,"")</f>
        <v/>
      </c>
      <c r="AD4" s="19"/>
    </row>
    <row r="5" spans="1:30" x14ac:dyDescent="0.3">
      <c r="A5" s="4"/>
      <c r="B5" s="4" t="s">
        <v>14</v>
      </c>
      <c r="C5" s="4"/>
      <c r="D5" s="35"/>
      <c r="E5" s="35"/>
      <c r="F5" s="35"/>
      <c r="G5" s="35"/>
      <c r="H5" s="35"/>
      <c r="I5" s="35"/>
      <c r="J5" s="5"/>
      <c r="K5" s="35"/>
      <c r="L5" s="5"/>
      <c r="M5" s="2"/>
      <c r="N5" s="6" t="str">
        <f t="shared" ref="N5:N9" si="3">IF(COUNT(D5:I5)&gt;1,ROUND(AVERAGE(D5:I5)/5,1)*5,"")</f>
        <v/>
      </c>
      <c r="O5" s="6" t="str">
        <f t="shared" ref="O5:O9" si="4">IF(COUNT(K5)=1,K5,"")</f>
        <v/>
      </c>
      <c r="P5" s="6" t="str">
        <f t="shared" ref="P5:P9" si="5">IF(D5="disp.","disp.",IF(COUNT(N5:O5)&gt;1,ROUND(AVERAGE(N5:O5)/5,1)*5,""))</f>
        <v/>
      </c>
      <c r="Q5" s="43">
        <v>0.1111111111111111</v>
      </c>
      <c r="R5" s="42" t="str">
        <f t="shared" si="0"/>
        <v/>
      </c>
      <c r="S5" s="42" t="str">
        <f t="shared" si="1"/>
        <v/>
      </c>
      <c r="T5" s="12"/>
      <c r="U5" s="19"/>
      <c r="V5" s="6" t="str">
        <f t="shared" si="2"/>
        <v/>
      </c>
      <c r="W5" s="6" t="str">
        <f t="shared" si="2"/>
        <v/>
      </c>
      <c r="X5" s="6" t="str">
        <f t="shared" ref="X5:X6" si="6">P5</f>
        <v/>
      </c>
      <c r="Y5" s="76" t="str">
        <f t="shared" ref="Y5:Y16" si="7">IF(ISNUMBER(X5),1,"")</f>
        <v/>
      </c>
      <c r="Z5" s="76" t="str">
        <f t="shared" ref="Z5:Z16" si="8">IF(ISNUMBER(X5),X5,"")</f>
        <v/>
      </c>
      <c r="AA5" s="43">
        <v>0.125</v>
      </c>
      <c r="AB5" s="42" t="str">
        <f t="shared" ref="AB5:AB6" si="9">IF(AND(X5&lt;4,X5&gt;0.1),4-X5,"")</f>
        <v/>
      </c>
      <c r="AC5" s="42" t="str">
        <f t="shared" ref="AC5:AC6" si="10">IF(X5&lt;4,1,"")</f>
        <v/>
      </c>
      <c r="AD5" s="19"/>
    </row>
    <row r="6" spans="1:30" x14ac:dyDescent="0.3">
      <c r="A6" s="4"/>
      <c r="B6" s="4" t="s">
        <v>13</v>
      </c>
      <c r="C6" s="4"/>
      <c r="D6" s="35"/>
      <c r="E6" s="35"/>
      <c r="F6" s="35"/>
      <c r="G6" s="35"/>
      <c r="H6" s="35"/>
      <c r="I6" s="35"/>
      <c r="J6" s="5"/>
      <c r="K6" s="35"/>
      <c r="L6" s="5"/>
      <c r="M6" s="2"/>
      <c r="N6" s="6" t="str">
        <f t="shared" si="3"/>
        <v/>
      </c>
      <c r="O6" s="6" t="str">
        <f t="shared" si="4"/>
        <v/>
      </c>
      <c r="P6" s="6" t="str">
        <f t="shared" si="5"/>
        <v/>
      </c>
      <c r="Q6" s="43">
        <v>0.1111111111111111</v>
      </c>
      <c r="R6" s="42" t="str">
        <f t="shared" si="0"/>
        <v/>
      </c>
      <c r="S6" s="42" t="str">
        <f t="shared" si="1"/>
        <v/>
      </c>
      <c r="T6" s="12"/>
      <c r="U6" s="19"/>
      <c r="V6" s="6" t="str">
        <f t="shared" si="2"/>
        <v/>
      </c>
      <c r="W6" s="6" t="str">
        <f t="shared" si="2"/>
        <v/>
      </c>
      <c r="X6" s="6" t="str">
        <f t="shared" si="6"/>
        <v/>
      </c>
      <c r="Y6" s="76" t="str">
        <f t="shared" si="7"/>
        <v/>
      </c>
      <c r="Z6" s="76" t="str">
        <f t="shared" si="8"/>
        <v/>
      </c>
      <c r="AA6" s="43">
        <v>0.125</v>
      </c>
      <c r="AB6" s="42" t="str">
        <f t="shared" si="9"/>
        <v/>
      </c>
      <c r="AC6" s="42" t="str">
        <f t="shared" si="10"/>
        <v/>
      </c>
      <c r="AD6" s="19"/>
    </row>
    <row r="7" spans="1:30" x14ac:dyDescent="0.3">
      <c r="A7" s="4"/>
      <c r="B7" s="4" t="s">
        <v>15</v>
      </c>
      <c r="C7" s="4"/>
      <c r="D7" s="35"/>
      <c r="E7" s="35"/>
      <c r="F7" s="35"/>
      <c r="G7" s="35"/>
      <c r="H7" s="35"/>
      <c r="I7" s="35"/>
      <c r="J7" s="5"/>
      <c r="K7" s="35"/>
      <c r="L7" s="5"/>
      <c r="M7" s="2"/>
      <c r="N7" s="6" t="str">
        <f t="shared" si="3"/>
        <v/>
      </c>
      <c r="O7" s="6" t="str">
        <f t="shared" si="4"/>
        <v/>
      </c>
      <c r="P7" s="6" t="str">
        <f t="shared" si="5"/>
        <v/>
      </c>
      <c r="Q7" s="43">
        <v>0.1111111111111111</v>
      </c>
      <c r="R7" s="42" t="str">
        <f t="shared" si="0"/>
        <v/>
      </c>
      <c r="S7" s="42" t="str">
        <f t="shared" si="1"/>
        <v/>
      </c>
      <c r="T7" s="12"/>
      <c r="U7" s="19"/>
      <c r="V7" s="17"/>
      <c r="W7" s="17"/>
      <c r="X7" s="17"/>
      <c r="Y7" s="76" t="str">
        <f t="shared" si="7"/>
        <v/>
      </c>
      <c r="Z7" s="76"/>
      <c r="AA7" s="44"/>
      <c r="AB7" s="20"/>
      <c r="AC7" s="20"/>
      <c r="AD7" s="19"/>
    </row>
    <row r="8" spans="1:30" x14ac:dyDescent="0.3">
      <c r="A8" s="4"/>
      <c r="B8" s="4" t="s">
        <v>16</v>
      </c>
      <c r="C8" s="4"/>
      <c r="D8" s="35"/>
      <c r="E8" s="35"/>
      <c r="F8" s="35"/>
      <c r="G8" s="35"/>
      <c r="H8" s="35"/>
      <c r="I8" s="35"/>
      <c r="J8" s="5"/>
      <c r="K8" s="35"/>
      <c r="L8" s="5"/>
      <c r="M8" s="2"/>
      <c r="N8" s="6" t="str">
        <f t="shared" si="3"/>
        <v/>
      </c>
      <c r="O8" s="6" t="str">
        <f t="shared" si="4"/>
        <v/>
      </c>
      <c r="P8" s="6" t="str">
        <f t="shared" si="5"/>
        <v/>
      </c>
      <c r="Q8" s="43">
        <v>0.1111111111111111</v>
      </c>
      <c r="R8" s="42" t="str">
        <f t="shared" si="0"/>
        <v/>
      </c>
      <c r="S8" s="42" t="str">
        <f t="shared" si="1"/>
        <v/>
      </c>
      <c r="T8" s="12"/>
      <c r="U8" s="19"/>
      <c r="V8" s="17"/>
      <c r="W8" s="17"/>
      <c r="X8" s="17"/>
      <c r="Y8" s="76" t="str">
        <f t="shared" si="7"/>
        <v/>
      </c>
      <c r="Z8" s="76"/>
      <c r="AA8" s="44"/>
      <c r="AB8" s="20"/>
      <c r="AC8" s="20"/>
      <c r="AD8" s="19"/>
    </row>
    <row r="9" spans="1:30" x14ac:dyDescent="0.3">
      <c r="A9" s="4"/>
      <c r="B9" s="4" t="s">
        <v>17</v>
      </c>
      <c r="C9" s="4"/>
      <c r="D9" s="35"/>
      <c r="E9" s="35"/>
      <c r="F9" s="35"/>
      <c r="G9" s="35"/>
      <c r="H9" s="35"/>
      <c r="I9" s="35"/>
      <c r="J9" s="5"/>
      <c r="K9" s="35"/>
      <c r="L9" s="5"/>
      <c r="M9" s="2"/>
      <c r="N9" s="6" t="str">
        <f t="shared" si="3"/>
        <v/>
      </c>
      <c r="O9" s="6" t="str">
        <f t="shared" si="4"/>
        <v/>
      </c>
      <c r="P9" s="6" t="str">
        <f t="shared" si="5"/>
        <v/>
      </c>
      <c r="Q9" s="43">
        <v>0.1111111111111111</v>
      </c>
      <c r="R9" s="42" t="str">
        <f t="shared" si="0"/>
        <v/>
      </c>
      <c r="S9" s="42" t="str">
        <f t="shared" si="1"/>
        <v/>
      </c>
      <c r="T9" s="12"/>
      <c r="U9" s="19"/>
      <c r="V9" s="17"/>
      <c r="W9" s="17"/>
      <c r="X9" s="17"/>
      <c r="Y9" s="76" t="str">
        <f t="shared" si="7"/>
        <v/>
      </c>
      <c r="Z9" s="76"/>
      <c r="AA9" s="44"/>
      <c r="AB9" s="20"/>
      <c r="AC9" s="20"/>
      <c r="AD9" s="19"/>
    </row>
    <row r="10" spans="1:30" x14ac:dyDescent="0.3">
      <c r="A10" s="4"/>
      <c r="B10" s="4" t="s">
        <v>21</v>
      </c>
      <c r="C10" s="4"/>
      <c r="D10" s="5"/>
      <c r="E10" s="5"/>
      <c r="F10" s="35"/>
      <c r="G10" s="35"/>
      <c r="H10" s="35"/>
      <c r="I10" s="35"/>
      <c r="J10" s="5"/>
      <c r="K10" s="5"/>
      <c r="L10" s="5"/>
      <c r="M10" s="2"/>
      <c r="N10" s="6" t="str">
        <f>IF(COUNT(F10:I10)&gt;1,ROUND(AVERAGE(F10:I10)/5,1)*5,"")</f>
        <v/>
      </c>
      <c r="O10" s="2"/>
      <c r="P10" s="6" t="str">
        <f>IF(ISBLANK(N10),"",IF(F10="disp.","disp.",N10))</f>
        <v/>
      </c>
      <c r="Q10" s="43">
        <v>0.1111111111111111</v>
      </c>
      <c r="R10" s="42" t="str">
        <f t="shared" si="0"/>
        <v/>
      </c>
      <c r="S10" s="42" t="str">
        <f t="shared" si="1"/>
        <v/>
      </c>
      <c r="T10" s="12"/>
      <c r="U10" s="19"/>
      <c r="V10" s="17"/>
      <c r="W10" s="17"/>
      <c r="X10" s="17"/>
      <c r="Y10" s="76" t="str">
        <f t="shared" si="7"/>
        <v/>
      </c>
      <c r="Z10" s="76"/>
      <c r="AA10" s="44"/>
      <c r="AB10" s="20"/>
      <c r="AC10" s="20"/>
      <c r="AD10" s="19"/>
    </row>
    <row r="11" spans="1:30" x14ac:dyDescent="0.3">
      <c r="A11" s="4"/>
      <c r="B11" s="4" t="s">
        <v>5</v>
      </c>
      <c r="C11" s="4"/>
      <c r="D11" s="5"/>
      <c r="E11" s="5"/>
      <c r="F11" s="5"/>
      <c r="G11" s="5"/>
      <c r="H11" s="35"/>
      <c r="I11" s="35"/>
      <c r="J11" s="5"/>
      <c r="K11" s="5"/>
      <c r="L11" s="5"/>
      <c r="M11" s="2"/>
      <c r="N11" s="6" t="str">
        <f>IF(COUNT(H11:I11)&gt;1,ROUND(AVERAGE(H11:I11)/5,1)*5,"")</f>
        <v/>
      </c>
      <c r="O11" s="2"/>
      <c r="P11" s="6" t="str">
        <f>IF(ISBLANK(N11),"",IF(F11="disp.","disp.",N11))</f>
        <v/>
      </c>
      <c r="Q11" s="43">
        <v>0.1111111111111111</v>
      </c>
      <c r="R11" s="42" t="str">
        <f t="shared" si="0"/>
        <v/>
      </c>
      <c r="S11" s="42" t="str">
        <f t="shared" si="1"/>
        <v/>
      </c>
      <c r="T11" s="12"/>
      <c r="U11" s="19"/>
      <c r="V11" s="17"/>
      <c r="W11" s="17"/>
      <c r="X11" s="17"/>
      <c r="Y11" s="76" t="str">
        <f t="shared" si="7"/>
        <v/>
      </c>
      <c r="Z11" s="76"/>
      <c r="AA11" s="44"/>
      <c r="AB11" s="20"/>
      <c r="AC11" s="20"/>
      <c r="AD11" s="19"/>
    </row>
    <row r="12" spans="1:30" x14ac:dyDescent="0.3">
      <c r="A12" s="4"/>
      <c r="B12" s="4" t="s">
        <v>30</v>
      </c>
      <c r="C12" s="4"/>
      <c r="D12" s="5"/>
      <c r="E12" s="5"/>
      <c r="F12" s="35"/>
      <c r="G12" s="35"/>
      <c r="H12" s="5"/>
      <c r="I12" s="5"/>
      <c r="J12" s="5"/>
      <c r="K12" s="35"/>
      <c r="L12" s="5"/>
      <c r="M12" s="2"/>
      <c r="N12" s="6" t="str">
        <f>IF(COUNT(F12:G12)&gt;1,ROUND(AVERAGE(F12:G12)/5,1)*5,"")</f>
        <v/>
      </c>
      <c r="O12" s="6" t="str">
        <f t="shared" ref="O12" si="11">IF(ISNUMBER(K12),K12,"")</f>
        <v/>
      </c>
      <c r="P12" s="6" t="str">
        <f>IF(F12="disp.","disp.",IF(COUNT(N12:O12)&gt;1,ROUND(AVERAGE(N12:O12)/5,1)*5,""))</f>
        <v/>
      </c>
      <c r="Q12" s="43">
        <v>0.1111111111111111</v>
      </c>
      <c r="R12" s="42" t="str">
        <f t="shared" si="0"/>
        <v/>
      </c>
      <c r="S12" s="42" t="str">
        <f t="shared" si="1"/>
        <v/>
      </c>
      <c r="T12" s="12"/>
      <c r="U12" s="19"/>
      <c r="V12" s="17"/>
      <c r="W12" s="17"/>
      <c r="X12" s="17"/>
      <c r="Y12" s="76" t="str">
        <f t="shared" si="7"/>
        <v/>
      </c>
      <c r="Z12" s="76"/>
      <c r="AA12" s="44"/>
      <c r="AB12" s="20"/>
      <c r="AC12" s="20"/>
      <c r="AD12" s="19"/>
    </row>
    <row r="13" spans="1:30" x14ac:dyDescent="0.3">
      <c r="A13" s="4"/>
      <c r="B13" s="4" t="s">
        <v>31</v>
      </c>
      <c r="C13" s="4"/>
      <c r="D13" s="5"/>
      <c r="E13" s="5"/>
      <c r="F13" s="35"/>
      <c r="G13" s="35"/>
      <c r="H13" s="5"/>
      <c r="I13" s="5"/>
      <c r="J13" s="5"/>
      <c r="K13" s="6" t="str">
        <f>IF(ISNUMBER(K12),K12,"")</f>
        <v/>
      </c>
      <c r="L13" s="5"/>
      <c r="M13" s="2"/>
      <c r="N13" s="2"/>
      <c r="O13" s="2"/>
      <c r="P13" s="2"/>
      <c r="Q13" s="3"/>
      <c r="R13" s="12"/>
      <c r="S13" s="12"/>
      <c r="T13" s="12"/>
      <c r="U13" s="19"/>
      <c r="V13" s="6" t="str">
        <f>IF(COUNT(F13:G13)&gt;1,ROUND(AVERAGE(F13:G13)/5,1)*5,"")</f>
        <v/>
      </c>
      <c r="W13" s="6" t="str">
        <f>IF(ISNUMBER(K13),K13,"")</f>
        <v/>
      </c>
      <c r="X13" s="6" t="str">
        <f>IF(F13="disp.","disp.",IF(COUNT(V13:W13)=2,ROUND(AVERAGE(V13:W13),1),""))</f>
        <v/>
      </c>
      <c r="Y13" s="76" t="str">
        <f t="shared" si="7"/>
        <v/>
      </c>
      <c r="Z13" s="76" t="str">
        <f t="shared" si="8"/>
        <v/>
      </c>
      <c r="AA13" s="43">
        <v>0.125</v>
      </c>
      <c r="AB13" s="42" t="str">
        <f t="shared" ref="AB13" si="12">IF(AND(X13&lt;4,X13&gt;0.1),4-X13,"")</f>
        <v/>
      </c>
      <c r="AC13" s="42" t="str">
        <f t="shared" ref="AC13" si="13">IF(X13&lt;4,1,"")</f>
        <v/>
      </c>
      <c r="AD13" s="19"/>
    </row>
    <row r="14" spans="1:30" x14ac:dyDescent="0.3">
      <c r="A14" s="4"/>
      <c r="B14" s="4" t="s">
        <v>18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2"/>
      <c r="N14" s="2"/>
      <c r="O14" s="2"/>
      <c r="P14" s="2"/>
      <c r="Q14" s="3"/>
      <c r="R14" s="12"/>
      <c r="S14" s="12"/>
      <c r="T14" s="12"/>
      <c r="U14" s="19"/>
      <c r="V14" s="17"/>
      <c r="W14" s="6" t="str">
        <f>IF(COUNT(K8:K9)=2,ROUND(AVERAGE(K8:K9),1),"")</f>
        <v/>
      </c>
      <c r="X14" s="6" t="str">
        <f>IF(D8="disp.","disp.",IF(ISNUMBER(W14),W14,""))</f>
        <v/>
      </c>
      <c r="Y14" s="76" t="str">
        <f>IF(ISNUMBER(X14),2,"")</f>
        <v/>
      </c>
      <c r="Z14" s="76" t="str">
        <f>IF(ISNUMBER(X14),2*X14,"")</f>
        <v/>
      </c>
      <c r="AA14" s="45" t="s">
        <v>33</v>
      </c>
      <c r="AB14" s="42" t="str">
        <f>IF(AND(X14&lt;4,X14&gt;0.1),2*(4-X14),"")</f>
        <v/>
      </c>
      <c r="AC14" s="42" t="str">
        <f t="shared" ref="AC14:AC16" si="14">IF(X14&lt;4,1,"")</f>
        <v/>
      </c>
      <c r="AD14" s="19"/>
    </row>
    <row r="15" spans="1:30" x14ac:dyDescent="0.3">
      <c r="A15" s="4"/>
      <c r="B15" s="4" t="s">
        <v>19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2"/>
      <c r="N15" s="2"/>
      <c r="O15" s="8"/>
      <c r="P15" s="8"/>
      <c r="Q15" s="8"/>
      <c r="R15" s="8"/>
      <c r="S15" s="8"/>
      <c r="T15" s="8"/>
      <c r="U15" s="19"/>
      <c r="V15" s="6" t="str">
        <f>IF(COUNT(N8:N9)=2,ROUND(AVERAGE(N8:N9),1),"")</f>
        <v/>
      </c>
      <c r="W15" s="21"/>
      <c r="X15" s="6" t="str">
        <f>IF(D8="disp.","disp.",IF(ISNUMBER(V15),V15,""))</f>
        <v/>
      </c>
      <c r="Y15" s="76" t="str">
        <f t="shared" si="7"/>
        <v/>
      </c>
      <c r="Z15" s="76" t="str">
        <f t="shared" si="8"/>
        <v/>
      </c>
      <c r="AA15" s="43">
        <v>0.125</v>
      </c>
      <c r="AB15" s="42" t="str">
        <f t="shared" ref="AB15:AB16" si="15">IF(AND(X15&lt;4,X15&gt;0.1),4-X15,"")</f>
        <v/>
      </c>
      <c r="AC15" s="42" t="str">
        <f t="shared" si="14"/>
        <v/>
      </c>
      <c r="AD15" s="19"/>
    </row>
    <row r="16" spans="1:30" x14ac:dyDescent="0.3">
      <c r="A16" s="4"/>
      <c r="B16" s="4" t="s">
        <v>20</v>
      </c>
      <c r="C16" s="4"/>
      <c r="D16" s="35"/>
      <c r="E16" s="35"/>
      <c r="F16" s="35"/>
      <c r="G16" s="35"/>
      <c r="H16" s="5"/>
      <c r="I16" s="5"/>
      <c r="J16" s="5"/>
      <c r="K16" s="35"/>
      <c r="L16" s="5"/>
      <c r="M16" s="2"/>
      <c r="N16" s="2"/>
      <c r="O16" s="8"/>
      <c r="P16" s="8"/>
      <c r="Q16" s="8"/>
      <c r="R16" s="8"/>
      <c r="S16" s="8"/>
      <c r="T16" s="8"/>
      <c r="U16" s="19"/>
      <c r="V16" s="6" t="str">
        <f>IF(COUNT(D16:G16)&gt;1,ROUND(AVERAGE(D16:G16)/5,1)*5,"")</f>
        <v/>
      </c>
      <c r="W16" s="6" t="str">
        <f>IF(ISNUMBER(K16),K16,"")</f>
        <v/>
      </c>
      <c r="X16" s="6" t="str">
        <f>IF(D16="disp.","disp.",IF(COUNT(V16:W16)=2,ROUND(AVERAGE(V16:W16),1),""))</f>
        <v/>
      </c>
      <c r="Y16" s="76" t="str">
        <f t="shared" si="7"/>
        <v/>
      </c>
      <c r="Z16" s="76" t="str">
        <f t="shared" si="8"/>
        <v/>
      </c>
      <c r="AA16" s="43">
        <v>0.125</v>
      </c>
      <c r="AB16" s="42" t="str">
        <f t="shared" si="15"/>
        <v/>
      </c>
      <c r="AC16" s="42" t="str">
        <f t="shared" si="14"/>
        <v/>
      </c>
      <c r="AD16" s="19"/>
    </row>
    <row r="17" spans="1:30" x14ac:dyDescent="0.3">
      <c r="A17" s="4"/>
      <c r="B17" s="4"/>
      <c r="C17" s="4"/>
      <c r="D17" s="23"/>
      <c r="E17" s="23"/>
      <c r="F17" s="23"/>
      <c r="G17" s="23"/>
      <c r="H17" s="23"/>
      <c r="I17" s="23"/>
      <c r="J17" s="23"/>
      <c r="K17" s="23"/>
      <c r="L17" s="23"/>
      <c r="M17" s="8"/>
      <c r="N17" s="8"/>
      <c r="O17" s="8"/>
      <c r="P17" s="8"/>
      <c r="Q17" s="8"/>
      <c r="R17" s="8"/>
      <c r="S17" s="8"/>
      <c r="T17" s="8"/>
      <c r="U17" s="19"/>
      <c r="V17" s="21"/>
      <c r="W17" s="21"/>
      <c r="X17" s="21"/>
      <c r="Y17" s="75"/>
      <c r="Z17" s="75"/>
      <c r="AA17" s="21"/>
      <c r="AB17" s="21"/>
      <c r="AC17" s="21"/>
      <c r="AD17" s="19"/>
    </row>
    <row r="18" spans="1:30" x14ac:dyDescent="0.3">
      <c r="A18" s="4"/>
      <c r="B18" s="73"/>
      <c r="C18" s="4"/>
      <c r="D18" s="23"/>
      <c r="E18" s="23"/>
      <c r="F18" s="23"/>
      <c r="G18" s="23"/>
      <c r="H18" s="23"/>
      <c r="I18" s="23"/>
      <c r="J18" s="23"/>
      <c r="K18" s="23"/>
      <c r="L18" s="23"/>
      <c r="M18" s="8"/>
      <c r="N18" s="9" t="s">
        <v>26</v>
      </c>
      <c r="O18" s="8"/>
      <c r="P18" s="7" t="str">
        <f>IF(COUNT(P4:P12)&gt;1,ROUND(AVERAGE(P4:P12),1),"")</f>
        <v/>
      </c>
      <c r="Q18" s="9" t="s">
        <v>40</v>
      </c>
      <c r="R18" s="8"/>
      <c r="S18" s="8"/>
      <c r="T18" s="8"/>
      <c r="U18" s="19"/>
      <c r="V18" s="15" t="s">
        <v>26</v>
      </c>
      <c r="W18" s="21"/>
      <c r="X18" s="7" t="str">
        <f>IF(COUNT(X4:X16)&gt;1,ROUND(SUM(Z4:Z16)/SUM(Y4:Y16),1),"")</f>
        <v/>
      </c>
      <c r="Y18" s="75">
        <f>SUM(Y4:Y16)</f>
        <v>0</v>
      </c>
      <c r="Z18" s="75">
        <f>SUM(Z4:Z16)</f>
        <v>0</v>
      </c>
      <c r="AA18" s="15" t="s">
        <v>40</v>
      </c>
      <c r="AB18" s="21"/>
      <c r="AC18" s="21"/>
      <c r="AD18" s="19"/>
    </row>
    <row r="19" spans="1:30" x14ac:dyDescent="0.3">
      <c r="A19" s="4"/>
      <c r="B19" s="4"/>
      <c r="C19" s="4"/>
      <c r="D19" s="23"/>
      <c r="E19" s="23"/>
      <c r="F19" s="23"/>
      <c r="G19" s="23"/>
      <c r="H19" s="23"/>
      <c r="I19" s="23"/>
      <c r="J19" s="23"/>
      <c r="K19" s="23"/>
      <c r="L19" s="23"/>
      <c r="M19" s="8"/>
      <c r="N19" s="9" t="s">
        <v>27</v>
      </c>
      <c r="O19" s="8"/>
      <c r="P19" s="7">
        <f>SUM(R4:R12)</f>
        <v>0</v>
      </c>
      <c r="Q19" s="9" t="s">
        <v>42</v>
      </c>
      <c r="R19" s="8"/>
      <c r="S19" s="8"/>
      <c r="T19" s="8"/>
      <c r="U19" s="19"/>
      <c r="V19" s="15" t="s">
        <v>27</v>
      </c>
      <c r="W19" s="21"/>
      <c r="X19" s="7">
        <f>SUM(AB4:AB16)</f>
        <v>0</v>
      </c>
      <c r="Y19" s="75"/>
      <c r="Z19" s="75"/>
      <c r="AA19" s="15" t="s">
        <v>42</v>
      </c>
      <c r="AB19" s="21"/>
      <c r="AC19" s="21"/>
      <c r="AD19" s="19"/>
    </row>
    <row r="20" spans="1:30" x14ac:dyDescent="0.3">
      <c r="A20" s="4"/>
      <c r="B20" s="4"/>
      <c r="C20" s="4"/>
      <c r="D20" s="23"/>
      <c r="E20" s="23"/>
      <c r="F20" s="23"/>
      <c r="G20" s="23"/>
      <c r="H20" s="23"/>
      <c r="I20" s="23"/>
      <c r="J20" s="23"/>
      <c r="K20" s="23"/>
      <c r="L20" s="23"/>
      <c r="M20" s="8"/>
      <c r="N20" s="9" t="s">
        <v>43</v>
      </c>
      <c r="O20" s="8"/>
      <c r="P20" s="7">
        <f>SUM(S4:S12)</f>
        <v>0</v>
      </c>
      <c r="Q20" s="9" t="s">
        <v>41</v>
      </c>
      <c r="R20" s="8"/>
      <c r="S20" s="8"/>
      <c r="T20" s="8"/>
      <c r="U20" s="19"/>
      <c r="V20" s="15" t="s">
        <v>43</v>
      </c>
      <c r="W20" s="21"/>
      <c r="X20" s="7">
        <f>SUM(AC4:AC16)</f>
        <v>0</v>
      </c>
      <c r="Y20" s="75"/>
      <c r="Z20" s="75"/>
      <c r="AA20" s="15" t="s">
        <v>41</v>
      </c>
      <c r="AB20" s="21"/>
      <c r="AC20" s="21"/>
      <c r="AD20" s="19"/>
    </row>
    <row r="21" spans="1:30" x14ac:dyDescent="0.3">
      <c r="A21" s="4"/>
      <c r="B21" s="4"/>
      <c r="C21" s="4"/>
      <c r="D21" s="23"/>
      <c r="E21" s="23"/>
      <c r="F21" s="23"/>
      <c r="G21" s="23"/>
      <c r="H21" s="23"/>
      <c r="I21" s="23"/>
      <c r="J21" s="23"/>
      <c r="K21" s="23"/>
      <c r="L21" s="23"/>
      <c r="M21" s="8"/>
      <c r="N21" s="9"/>
      <c r="O21" s="8"/>
      <c r="P21" s="8"/>
      <c r="Q21" s="8"/>
      <c r="R21" s="8"/>
      <c r="S21" s="8"/>
      <c r="T21" s="8"/>
      <c r="U21" s="19"/>
      <c r="V21" s="15"/>
      <c r="W21" s="21"/>
      <c r="X21" s="21"/>
      <c r="Y21" s="75"/>
      <c r="Z21" s="75"/>
      <c r="AA21" s="21"/>
      <c r="AB21" s="21"/>
      <c r="AC21" s="21"/>
      <c r="AD21" s="19"/>
    </row>
    <row r="22" spans="1:30" x14ac:dyDescent="0.3">
      <c r="A22" s="4"/>
      <c r="B22" s="4"/>
      <c r="C22" s="4"/>
      <c r="D22" s="23"/>
      <c r="E22" s="23"/>
      <c r="F22" s="23"/>
      <c r="G22" s="23"/>
      <c r="H22" s="23"/>
      <c r="I22" s="23"/>
      <c r="J22" s="23"/>
      <c r="K22" s="23"/>
      <c r="L22" s="23"/>
      <c r="M22" s="8"/>
      <c r="N22" s="83" t="str">
        <f>IF(COUNTBLANK(P4:P12)=0,IF(AND(P18&gt;3.9,P19&lt;2.1,P20&lt;3),"BMZ BESTANDEN","BMZ NICHT BESTANDEN"),"Fachnoten unvollständig")</f>
        <v>Fachnoten unvollständig</v>
      </c>
      <c r="O22" s="83"/>
      <c r="P22" s="83"/>
      <c r="Q22" s="83"/>
      <c r="R22" s="83"/>
      <c r="S22" s="83"/>
      <c r="T22" s="8"/>
      <c r="U22" s="19"/>
      <c r="V22" s="83" t="str">
        <f>IF(COUNTBLANK(X4:X6)+COUNTBLANK(X13:X16)=0,IF(AND(X18&gt;3.9,X19&lt;2.1,X20&lt;3),"EFZ schulischer Teil BESTANDEN","EFZ schulischer Teil NICHT BESTANDEN"),"Fachnoten unvollständig")</f>
        <v>Fachnoten unvollständig</v>
      </c>
      <c r="W22" s="83"/>
      <c r="X22" s="83"/>
      <c r="Y22" s="83"/>
      <c r="Z22" s="83"/>
      <c r="AA22" s="83"/>
      <c r="AB22" s="83"/>
      <c r="AC22" s="83"/>
      <c r="AD22" s="19"/>
    </row>
    <row r="23" spans="1:30" x14ac:dyDescent="0.3">
      <c r="A23" s="4"/>
      <c r="B23" s="4"/>
      <c r="C23" s="4"/>
      <c r="D23" s="23"/>
      <c r="E23" s="23"/>
      <c r="F23" s="23"/>
      <c r="G23" s="23"/>
      <c r="H23" s="23"/>
      <c r="I23" s="23"/>
      <c r="J23" s="23"/>
      <c r="K23" s="23"/>
      <c r="L23" s="23"/>
      <c r="M23" s="8"/>
      <c r="N23" s="27"/>
      <c r="O23" s="8"/>
      <c r="P23" s="8"/>
      <c r="Q23" s="8"/>
      <c r="R23" s="8"/>
      <c r="S23" s="8"/>
      <c r="T23" s="8"/>
      <c r="U23" s="19"/>
      <c r="V23" s="19"/>
      <c r="W23" s="19"/>
      <c r="X23" s="19"/>
      <c r="Y23" s="75"/>
      <c r="Z23" s="75"/>
      <c r="AA23" s="19"/>
      <c r="AB23" s="19"/>
      <c r="AC23" s="19"/>
      <c r="AD23" s="19"/>
    </row>
    <row r="24" spans="1:30" x14ac:dyDescent="0.3">
      <c r="A24" s="4"/>
      <c r="B24" s="4"/>
      <c r="C24" s="4"/>
      <c r="D24" s="23"/>
      <c r="E24" s="23"/>
      <c r="F24" s="23"/>
      <c r="G24" s="23"/>
      <c r="H24" s="23"/>
      <c r="I24" s="23"/>
      <c r="J24" s="23"/>
      <c r="K24" s="23"/>
      <c r="L24" s="23"/>
      <c r="M24" s="8"/>
      <c r="N24" s="32" t="str">
        <f>IF($V$37="EFZ wird nicht ausgestellt.","BMZ wird nicht ausgestellt, weil EFZ nicht bestanden.","")</f>
        <v/>
      </c>
      <c r="O24" s="8"/>
      <c r="P24" s="8"/>
      <c r="Q24" s="8"/>
      <c r="R24" s="8"/>
      <c r="S24" s="8"/>
      <c r="T24" s="8"/>
      <c r="U24" s="19"/>
      <c r="V24" s="19" t="s">
        <v>34</v>
      </c>
      <c r="W24" s="19"/>
      <c r="X24" s="19"/>
      <c r="Y24" s="19"/>
      <c r="Z24" s="19"/>
      <c r="AA24" s="19"/>
      <c r="AB24" s="19"/>
      <c r="AC24" s="19"/>
      <c r="AD24" s="19"/>
    </row>
    <row r="25" spans="1:30" ht="28.8" x14ac:dyDescent="0.3">
      <c r="A25" s="4"/>
      <c r="B25" s="29" t="s">
        <v>46</v>
      </c>
      <c r="C25" s="4"/>
      <c r="D25" s="24" t="s">
        <v>73</v>
      </c>
      <c r="E25" s="23"/>
      <c r="F25" s="23"/>
      <c r="G25" s="23"/>
      <c r="H25" s="23"/>
      <c r="I25" s="23"/>
      <c r="J25" s="23"/>
      <c r="K25" s="5" t="s">
        <v>3</v>
      </c>
      <c r="L25" s="23"/>
      <c r="M25" s="8"/>
      <c r="N25" s="33" t="str">
        <f>IF(AND(V37="EFZ wird ausgestellt.",N22="BMZ BESTANDEN"),"BMZ wird ausgestellt.","")</f>
        <v/>
      </c>
      <c r="O25" s="8"/>
      <c r="P25" s="8"/>
      <c r="Q25" s="8"/>
      <c r="R25" s="8"/>
      <c r="S25" s="8"/>
      <c r="T25" s="8"/>
      <c r="U25" s="19"/>
      <c r="V25" s="17" t="s">
        <v>22</v>
      </c>
      <c r="W25" s="17" t="s">
        <v>3</v>
      </c>
      <c r="X25" s="17" t="s">
        <v>4</v>
      </c>
      <c r="Y25" s="17"/>
      <c r="Z25" s="17"/>
      <c r="AA25" s="17" t="s">
        <v>23</v>
      </c>
      <c r="AB25" s="18" t="s">
        <v>92</v>
      </c>
      <c r="AC25" s="18" t="s">
        <v>29</v>
      </c>
      <c r="AD25" s="19"/>
    </row>
    <row r="26" spans="1:30" x14ac:dyDescent="0.3">
      <c r="A26" s="4"/>
      <c r="B26" s="4" t="s">
        <v>35</v>
      </c>
      <c r="C26" s="4"/>
      <c r="D26" s="35"/>
      <c r="E26" s="35"/>
      <c r="F26" s="35"/>
      <c r="G26" s="35"/>
      <c r="H26" s="35"/>
      <c r="I26" s="35"/>
      <c r="J26" s="23"/>
      <c r="K26" s="23"/>
      <c r="L26" s="23"/>
      <c r="M26" s="8"/>
      <c r="N26" s="8"/>
      <c r="O26" s="8"/>
      <c r="P26" s="8"/>
      <c r="Q26" s="8"/>
      <c r="R26" s="8"/>
      <c r="S26" s="8"/>
      <c r="T26" s="8"/>
      <c r="U26" s="19"/>
      <c r="V26" s="6" t="str">
        <f>IF(COUNT(D26:I27)&gt;1,ROUND(AVERAGE(D26:I27)/5,1)*5,"")</f>
        <v/>
      </c>
      <c r="W26" s="16"/>
      <c r="X26" s="6" t="str">
        <f>IF(ISNUMBER(V26),V26,"")</f>
        <v/>
      </c>
      <c r="Y26" s="17"/>
      <c r="Z26" s="17"/>
      <c r="AA26" s="25" t="s">
        <v>39</v>
      </c>
      <c r="AB26" s="42" t="str">
        <f>IF(X26&lt;3,1,"")</f>
        <v/>
      </c>
      <c r="AC26" s="42" t="str">
        <f t="shared" ref="AC26" si="16">IF(X26&lt;4,1,"")</f>
        <v/>
      </c>
      <c r="AD26" s="19"/>
    </row>
    <row r="27" spans="1:30" x14ac:dyDescent="0.3">
      <c r="A27" s="4"/>
      <c r="B27" s="4" t="s">
        <v>38</v>
      </c>
      <c r="C27" s="4"/>
      <c r="D27" s="35"/>
      <c r="E27" s="35"/>
      <c r="F27" s="23"/>
      <c r="G27" s="23"/>
      <c r="H27" s="23"/>
      <c r="I27" s="23"/>
      <c r="J27" s="23"/>
      <c r="K27" s="23"/>
      <c r="L27" s="23"/>
      <c r="M27" s="8"/>
      <c r="N27" s="8"/>
      <c r="O27" s="8"/>
      <c r="P27" s="8"/>
      <c r="Q27" s="8"/>
      <c r="R27" s="8"/>
      <c r="S27" s="8"/>
      <c r="T27" s="8"/>
      <c r="U27" s="19"/>
      <c r="V27" s="16"/>
      <c r="W27" s="16"/>
      <c r="X27" s="16"/>
      <c r="Y27" s="16"/>
      <c r="Z27" s="16"/>
      <c r="AA27" s="26"/>
      <c r="AB27" s="16"/>
      <c r="AC27" s="16"/>
      <c r="AD27" s="19"/>
    </row>
    <row r="28" spans="1:30" x14ac:dyDescent="0.3">
      <c r="A28" s="4"/>
      <c r="B28" s="4" t="s">
        <v>36</v>
      </c>
      <c r="C28" s="4"/>
      <c r="D28" s="23"/>
      <c r="E28" s="23"/>
      <c r="F28" s="23"/>
      <c r="G28" s="23"/>
      <c r="H28" s="23"/>
      <c r="I28" s="23"/>
      <c r="J28" s="23"/>
      <c r="K28" s="35"/>
      <c r="L28" s="23"/>
      <c r="M28" s="8"/>
      <c r="N28" s="8"/>
      <c r="O28" s="8"/>
      <c r="P28" s="8"/>
      <c r="Q28" s="8"/>
      <c r="R28" s="8"/>
      <c r="S28" s="8"/>
      <c r="T28" s="8"/>
      <c r="U28" s="19"/>
      <c r="V28" s="19"/>
      <c r="W28" s="6" t="str">
        <f>IF(ISNUMBER(K28),K28,"")</f>
        <v/>
      </c>
      <c r="X28" s="6" t="str">
        <f t="shared" ref="X28:X29" si="17">IF(ISNUMBER(W28),W28,"")</f>
        <v/>
      </c>
      <c r="Y28" s="17"/>
      <c r="Z28" s="17"/>
      <c r="AA28" s="22">
        <v>0.25</v>
      </c>
      <c r="AB28" s="42" t="str">
        <f>IF(X28&lt;3,1,"")</f>
        <v/>
      </c>
      <c r="AC28" s="42" t="str">
        <f t="shared" ref="AC28:AC29" si="18">IF(X28&lt;4,1,"")</f>
        <v/>
      </c>
      <c r="AD28" s="19"/>
    </row>
    <row r="29" spans="1:30" x14ac:dyDescent="0.3">
      <c r="A29" s="4"/>
      <c r="B29" s="4" t="s">
        <v>37</v>
      </c>
      <c r="C29" s="4"/>
      <c r="D29" s="23"/>
      <c r="E29" s="23"/>
      <c r="F29" s="23"/>
      <c r="G29" s="23"/>
      <c r="H29" s="23"/>
      <c r="I29" s="23"/>
      <c r="J29" s="23"/>
      <c r="K29" s="36"/>
      <c r="L29" s="23"/>
      <c r="M29" s="8"/>
      <c r="N29" s="8"/>
      <c r="O29" s="8"/>
      <c r="P29" s="8"/>
      <c r="Q29" s="8"/>
      <c r="R29" s="8"/>
      <c r="S29" s="8"/>
      <c r="T29" s="8"/>
      <c r="U29" s="19"/>
      <c r="V29" s="19"/>
      <c r="W29" s="6" t="str">
        <f>IF(ISNUMBER(K29),K29,"")</f>
        <v/>
      </c>
      <c r="X29" s="6" t="str">
        <f t="shared" si="17"/>
        <v/>
      </c>
      <c r="Y29" s="17"/>
      <c r="Z29" s="17"/>
      <c r="AA29" s="22">
        <v>0.25</v>
      </c>
      <c r="AB29" s="42" t="str">
        <f>IF(X29&lt;3,1,"")</f>
        <v/>
      </c>
      <c r="AC29" s="42" t="str">
        <f t="shared" si="18"/>
        <v/>
      </c>
      <c r="AD29" s="19"/>
    </row>
    <row r="30" spans="1:30" x14ac:dyDescent="0.3">
      <c r="A30" s="4"/>
      <c r="B30" s="4"/>
      <c r="C30" s="4"/>
      <c r="D30" s="23"/>
      <c r="E30" s="23"/>
      <c r="F30" s="23"/>
      <c r="G30" s="23"/>
      <c r="H30" s="23"/>
      <c r="I30" s="23"/>
      <c r="J30" s="23"/>
      <c r="K30" s="23"/>
      <c r="L30" s="23"/>
      <c r="M30" s="8"/>
      <c r="N30" s="8"/>
      <c r="O30" s="8"/>
      <c r="P30" s="8"/>
      <c r="Q30" s="8"/>
      <c r="R30" s="8"/>
      <c r="S30" s="8"/>
      <c r="T30" s="8"/>
      <c r="U30" s="19"/>
      <c r="V30" s="19"/>
      <c r="W30" s="19"/>
      <c r="X30" s="19"/>
      <c r="Y30" s="19"/>
      <c r="Z30" s="19"/>
      <c r="AA30" s="19"/>
      <c r="AB30" s="19"/>
      <c r="AC30" s="19"/>
      <c r="AD30" s="19"/>
    </row>
    <row r="31" spans="1:30" x14ac:dyDescent="0.3">
      <c r="A31" s="4"/>
      <c r="B31" s="4"/>
      <c r="C31" s="4"/>
      <c r="D31" s="23"/>
      <c r="E31" s="23"/>
      <c r="F31" s="23"/>
      <c r="G31" s="23"/>
      <c r="H31" s="23"/>
      <c r="I31" s="23"/>
      <c r="J31" s="23"/>
      <c r="K31" s="23"/>
      <c r="L31" s="23"/>
      <c r="M31" s="8"/>
      <c r="N31" s="8"/>
      <c r="O31" s="8"/>
      <c r="P31" s="8"/>
      <c r="Q31" s="8"/>
      <c r="R31" s="8"/>
      <c r="S31" s="8"/>
      <c r="T31" s="8"/>
      <c r="U31" s="19"/>
      <c r="V31" s="15" t="s">
        <v>26</v>
      </c>
      <c r="W31" s="19"/>
      <c r="X31" s="7" t="str">
        <f>IF(COUNT(X26:X29)=3,ROUND(SUM(X26*2+X28+X29)/4,1),"")</f>
        <v/>
      </c>
      <c r="Y31" s="21"/>
      <c r="Z31" s="21"/>
      <c r="AA31" s="19" t="s">
        <v>40</v>
      </c>
      <c r="AB31" s="19"/>
      <c r="AC31" s="19"/>
      <c r="AD31" s="19"/>
    </row>
    <row r="32" spans="1:30" x14ac:dyDescent="0.3">
      <c r="A32" s="4"/>
      <c r="B32" s="4"/>
      <c r="C32" s="4"/>
      <c r="D32" s="23"/>
      <c r="E32" s="23"/>
      <c r="F32" s="23"/>
      <c r="G32" s="23"/>
      <c r="H32" s="23"/>
      <c r="I32" s="23"/>
      <c r="J32" s="23"/>
      <c r="K32" s="23"/>
      <c r="L32" s="23"/>
      <c r="M32" s="8"/>
      <c r="N32" s="8"/>
      <c r="O32" s="8"/>
      <c r="P32" s="8"/>
      <c r="Q32" s="8"/>
      <c r="R32" s="8"/>
      <c r="S32" s="8"/>
      <c r="T32" s="8"/>
      <c r="U32" s="19"/>
      <c r="V32" s="15" t="s">
        <v>90</v>
      </c>
      <c r="W32" s="19"/>
      <c r="X32" s="7">
        <f>SUM(AB26:AB29)</f>
        <v>0</v>
      </c>
      <c r="Y32" s="21"/>
      <c r="Z32" s="21"/>
      <c r="AA32" s="19" t="s">
        <v>91</v>
      </c>
      <c r="AB32" s="19"/>
      <c r="AC32" s="19"/>
      <c r="AD32" s="19"/>
    </row>
    <row r="33" spans="1:30" x14ac:dyDescent="0.3">
      <c r="A33" s="4"/>
      <c r="B33" s="4"/>
      <c r="C33" s="4"/>
      <c r="D33" s="23"/>
      <c r="E33" s="23"/>
      <c r="F33" s="23"/>
      <c r="G33" s="23"/>
      <c r="H33" s="23"/>
      <c r="I33" s="23"/>
      <c r="J33" s="23"/>
      <c r="K33" s="23"/>
      <c r="L33" s="23"/>
      <c r="M33" s="8"/>
      <c r="N33" s="8"/>
      <c r="O33" s="8"/>
      <c r="P33" s="8"/>
      <c r="Q33" s="8"/>
      <c r="R33" s="8"/>
      <c r="S33" s="8"/>
      <c r="T33" s="8"/>
      <c r="U33" s="19"/>
      <c r="V33" s="15" t="s">
        <v>43</v>
      </c>
      <c r="W33" s="19"/>
      <c r="X33" s="7">
        <f>SUM(AC26:AC29)</f>
        <v>0</v>
      </c>
      <c r="Y33" s="21"/>
      <c r="Z33" s="21"/>
      <c r="AA33" s="19" t="s">
        <v>44</v>
      </c>
      <c r="AB33" s="19"/>
      <c r="AC33" s="19"/>
      <c r="AD33" s="19"/>
    </row>
    <row r="34" spans="1:30" x14ac:dyDescent="0.3">
      <c r="A34" s="4"/>
      <c r="B34" s="4"/>
      <c r="C34" s="4"/>
      <c r="D34" s="23"/>
      <c r="E34" s="23"/>
      <c r="F34" s="23"/>
      <c r="G34" s="23"/>
      <c r="H34" s="23"/>
      <c r="I34" s="23"/>
      <c r="J34" s="23"/>
      <c r="K34" s="23"/>
      <c r="L34" s="23"/>
      <c r="M34" s="8"/>
      <c r="N34" s="8"/>
      <c r="O34" s="8"/>
      <c r="P34" s="8"/>
      <c r="Q34" s="8"/>
      <c r="R34" s="8"/>
      <c r="S34" s="8"/>
      <c r="T34" s="8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1:30" x14ac:dyDescent="0.3">
      <c r="A35" s="4"/>
      <c r="B35" s="4"/>
      <c r="C35" s="4"/>
      <c r="D35" s="23"/>
      <c r="E35" s="23"/>
      <c r="F35" s="23"/>
      <c r="G35" s="23"/>
      <c r="H35" s="23"/>
      <c r="I35" s="23"/>
      <c r="J35" s="23"/>
      <c r="K35" s="23"/>
      <c r="L35" s="23"/>
      <c r="M35" s="8"/>
      <c r="N35" s="8"/>
      <c r="O35" s="8"/>
      <c r="P35" s="8"/>
      <c r="Q35" s="8"/>
      <c r="R35" s="8"/>
      <c r="S35" s="8"/>
      <c r="T35" s="8"/>
      <c r="U35" s="19"/>
      <c r="V35" s="83" t="str">
        <f>IF(COUNT(X26:X29)=3,IF(AND(X31&gt;3.9,X32&lt;1,X33&lt;2),"EFZ betrieblicher Teil BESTANDEN","EFZ betrieblicher Teil NICHT BESTANDEN"),"Fachnoten unvollständig")</f>
        <v>Fachnoten unvollständig</v>
      </c>
      <c r="W35" s="83"/>
      <c r="X35" s="83"/>
      <c r="Y35" s="83"/>
      <c r="Z35" s="83"/>
      <c r="AA35" s="83"/>
      <c r="AB35" s="83"/>
      <c r="AC35" s="83"/>
      <c r="AD35" s="19"/>
    </row>
    <row r="36" spans="1:30" x14ac:dyDescent="0.3">
      <c r="A36" s="4"/>
      <c r="B36" s="4"/>
      <c r="C36" s="4"/>
      <c r="D36" s="23"/>
      <c r="E36" s="23"/>
      <c r="F36" s="23"/>
      <c r="G36" s="23"/>
      <c r="H36" s="23"/>
      <c r="I36" s="23"/>
      <c r="J36" s="23"/>
      <c r="K36" s="23"/>
      <c r="L36" s="23"/>
      <c r="M36" s="8"/>
      <c r="N36" s="8"/>
      <c r="O36" s="8"/>
      <c r="P36" s="8"/>
      <c r="Q36" s="8"/>
      <c r="R36" s="8"/>
      <c r="S36" s="8"/>
      <c r="T36" s="8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 x14ac:dyDescent="0.3">
      <c r="A37" s="4"/>
      <c r="B37" s="4"/>
      <c r="C37" s="4"/>
      <c r="D37" s="23"/>
      <c r="E37" s="23"/>
      <c r="F37" s="23"/>
      <c r="G37" s="23"/>
      <c r="H37" s="23"/>
      <c r="I37" s="23"/>
      <c r="J37" s="23"/>
      <c r="K37" s="23"/>
      <c r="L37" s="23"/>
      <c r="M37" s="8"/>
      <c r="N37" s="8"/>
      <c r="O37" s="8"/>
      <c r="P37" s="8"/>
      <c r="Q37" s="8"/>
      <c r="R37" s="8"/>
      <c r="S37" s="8"/>
      <c r="T37" s="8"/>
      <c r="U37" s="19"/>
      <c r="V37" s="34" t="str">
        <f>IF(OR(V22="Fachnoten unvollständig",V35="Fachnoten unvollständig"),"",IF(OR(V22="EFZ schulischer Teil NICHT BESTANDEN",V35="EFZ betrieblicher Teil NICHT BESTANDEN"),"EFZ wird NICHT ausgestellt.","EFZ wird ausgestellt."))</f>
        <v/>
      </c>
      <c r="W37" s="19"/>
      <c r="X37" s="19"/>
      <c r="Y37" s="19"/>
      <c r="Z37" s="19"/>
      <c r="AA37" s="19"/>
      <c r="AB37" s="19"/>
      <c r="AC37" s="19"/>
      <c r="AD37" s="19"/>
    </row>
    <row r="38" spans="1:30" x14ac:dyDescent="0.3">
      <c r="A38" s="4"/>
      <c r="B38" s="4"/>
      <c r="C38" s="4"/>
      <c r="D38" s="23"/>
      <c r="E38" s="23"/>
      <c r="F38" s="23"/>
      <c r="G38" s="23"/>
      <c r="H38" s="23"/>
      <c r="I38" s="23"/>
      <c r="J38" s="23"/>
      <c r="K38" s="23"/>
      <c r="L38" s="23"/>
      <c r="M38" s="8"/>
      <c r="N38" s="8"/>
      <c r="O38" s="8"/>
      <c r="P38" s="8"/>
      <c r="Q38" s="8"/>
      <c r="R38" s="8"/>
      <c r="S38" s="8"/>
      <c r="T38" s="8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41" spans="1:30" hidden="1" x14ac:dyDescent="0.3">
      <c r="D41" s="7" t="s">
        <v>93</v>
      </c>
    </row>
    <row r="42" spans="1:30" hidden="1" x14ac:dyDescent="0.3">
      <c r="D42" s="7">
        <v>1</v>
      </c>
    </row>
    <row r="43" spans="1:30" hidden="1" x14ac:dyDescent="0.3">
      <c r="D43" s="7">
        <v>1.5</v>
      </c>
    </row>
    <row r="44" spans="1:30" hidden="1" x14ac:dyDescent="0.3">
      <c r="D44" s="7">
        <v>2</v>
      </c>
    </row>
    <row r="45" spans="1:30" hidden="1" x14ac:dyDescent="0.3">
      <c r="D45" s="7">
        <v>2.5</v>
      </c>
    </row>
    <row r="46" spans="1:30" hidden="1" x14ac:dyDescent="0.3">
      <c r="D46" s="7">
        <v>3</v>
      </c>
    </row>
    <row r="47" spans="1:30" hidden="1" x14ac:dyDescent="0.3">
      <c r="D47" s="7">
        <v>3.5</v>
      </c>
    </row>
    <row r="48" spans="1:30" hidden="1" x14ac:dyDescent="0.3">
      <c r="D48" s="7">
        <v>4</v>
      </c>
    </row>
    <row r="49" spans="4:4" hidden="1" x14ac:dyDescent="0.3">
      <c r="D49" s="7">
        <v>4.5</v>
      </c>
    </row>
    <row r="50" spans="4:4" hidden="1" x14ac:dyDescent="0.3">
      <c r="D50" s="7">
        <v>5</v>
      </c>
    </row>
    <row r="51" spans="4:4" hidden="1" x14ac:dyDescent="0.3">
      <c r="D51" s="7">
        <v>5.5</v>
      </c>
    </row>
    <row r="52" spans="4:4" hidden="1" x14ac:dyDescent="0.3">
      <c r="D52" s="7">
        <v>6</v>
      </c>
    </row>
  </sheetData>
  <sheetProtection algorithmName="SHA-512" hashValue="dVBNAzn5GsLJJgUGhKeyagwGJsZE08krEPXq5q9nrfv1JntgRNoewO3eujyO74Tn0xODAXZtXtsbpeVEdYU49w==" saltValue="XhRBZ03QZdDNbq7ZMdaXow==" spinCount="100000" sheet="1" selectLockedCells="1"/>
  <mergeCells count="3">
    <mergeCell ref="N22:S22"/>
    <mergeCell ref="V22:AC22"/>
    <mergeCell ref="V35:AC35"/>
  </mergeCells>
  <conditionalFormatting sqref="N22">
    <cfRule type="cellIs" dxfId="8" priority="22" operator="equal">
      <formula>"NICHT BESTANDEN"</formula>
    </cfRule>
    <cfRule type="cellIs" dxfId="7" priority="23" operator="equal">
      <formula>"BESTANDEN"</formula>
    </cfRule>
  </conditionalFormatting>
  <conditionalFormatting sqref="P19:P20 X19:X20">
    <cfRule type="cellIs" dxfId="6" priority="5" operator="greaterThan">
      <formula>2</formula>
    </cfRule>
  </conditionalFormatting>
  <conditionalFormatting sqref="V22">
    <cfRule type="cellIs" dxfId="5" priority="14" operator="equal">
      <formula>"NICHT BESTANDEN"</formula>
    </cfRule>
    <cfRule type="cellIs" dxfId="4" priority="15" operator="equal">
      <formula>"BESTANDEN"</formula>
    </cfRule>
  </conditionalFormatting>
  <conditionalFormatting sqref="V35">
    <cfRule type="cellIs" dxfId="3" priority="12" operator="equal">
      <formula>"NICHT BESTANDEN"</formula>
    </cfRule>
    <cfRule type="cellIs" dxfId="2" priority="13" operator="equal">
      <formula>"BESTANDEN"</formula>
    </cfRule>
  </conditionalFormatting>
  <conditionalFormatting sqref="V37">
    <cfRule type="cellIs" dxfId="1" priority="10" operator="equal">
      <formula>"EFZ wird ausgestellt."</formula>
    </cfRule>
    <cfRule type="cellIs" dxfId="0" priority="11" operator="equal">
      <formula>"EFZ wird NICHT ausgestellt."</formula>
    </cfRule>
  </conditionalFormatting>
  <dataValidations xWindow="466" yWindow="457" count="2">
    <dataValidation type="list" allowBlank="1" showInputMessage="1" showErrorMessage="1" prompt="Wählen Sie die zutreffende Note aus." sqref="K16 K29" xr:uid="{00000000-0002-0000-0000-000000000000}">
      <formula1>Noten</formula1>
    </dataValidation>
    <dataValidation type="list" allowBlank="1" showInputMessage="1" showErrorMessage="1" prompt="Wählen Sie die zutreffende Note aus." sqref="K12 D4:I9 F12:G13 D26:I26 D27:E27 K28 K4:K9 D16:G16 H10:I11 F10:G10" xr:uid="{00000000-0002-0000-0000-000001000000}">
      <formula1>$D$41:$D$52</formula1>
    </dataValidation>
  </dataValidations>
  <pageMargins left="0.70866141732283472" right="0.70866141732283472" top="0.78740157480314965" bottom="0.78740157480314965" header="0.31496062992125984" footer="0.31496062992125984"/>
  <pageSetup paperSize="9" scale="80" fitToWidth="0" orientation="landscape" r:id="rId1"/>
  <headerFooter>
    <oddHeader xml:space="preserve">&amp;L&amp;"-,Fett"&amp;14Notenrechner BM 1&amp;C&amp;"-,Fett"&amp;14Typ Wirtschaft&amp;R&amp;"-,Fett"&amp;14gültig bis Prüfungssession 2025
</oddHeader>
    <oddFooter>&amp;CAlle Angaben ohne Gewähr!</oddFooter>
  </headerFooter>
  <rowBreaks count="1" manualBreakCount="1">
    <brk id="38" max="16383" man="1"/>
  </rowBreaks>
  <colBreaks count="1" manualBreakCount="1">
    <brk id="2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zoomScale="70" zoomScaleNormal="70" workbookViewId="0">
      <selection activeCell="E17" sqref="E17"/>
    </sheetView>
  </sheetViews>
  <sheetFormatPr baseColWidth="10" defaultColWidth="10.88671875" defaultRowHeight="14.4" x14ac:dyDescent="0.3"/>
  <cols>
    <col min="1" max="1" width="13" customWidth="1"/>
    <col min="2" max="2" width="37.6640625" customWidth="1"/>
    <col min="3" max="3" width="23.6640625" style="7" customWidth="1"/>
    <col min="4" max="4" width="16.44140625" customWidth="1"/>
    <col min="5" max="5" width="14.6640625" style="7" customWidth="1"/>
    <col min="6" max="6" width="27.6640625" customWidth="1"/>
  </cols>
  <sheetData>
    <row r="1" spans="1:6" ht="17.25" customHeight="1" x14ac:dyDescent="0.3">
      <c r="A1" s="94" t="s">
        <v>68</v>
      </c>
      <c r="B1" s="94"/>
      <c r="C1" s="94"/>
      <c r="D1" s="46"/>
      <c r="E1" s="47"/>
      <c r="F1" s="46"/>
    </row>
    <row r="2" spans="1:6" ht="24.75" customHeight="1" x14ac:dyDescent="0.3">
      <c r="A2" s="95" t="s">
        <v>69</v>
      </c>
      <c r="B2" s="95"/>
      <c r="C2" s="95"/>
      <c r="D2" s="46"/>
      <c r="E2" s="47"/>
      <c r="F2" s="46"/>
    </row>
    <row r="3" spans="1:6" ht="28.8" x14ac:dyDescent="0.3">
      <c r="A3" s="48" t="s">
        <v>62</v>
      </c>
      <c r="B3" s="48" t="s">
        <v>61</v>
      </c>
      <c r="C3" s="49" t="s">
        <v>60</v>
      </c>
      <c r="D3" s="49" t="s">
        <v>59</v>
      </c>
      <c r="E3" s="49" t="s">
        <v>58</v>
      </c>
      <c r="F3" s="48" t="s">
        <v>74</v>
      </c>
    </row>
    <row r="4" spans="1:6" ht="45" customHeight="1" x14ac:dyDescent="0.3">
      <c r="A4" s="92" t="s">
        <v>12</v>
      </c>
      <c r="B4" s="50" t="s">
        <v>56</v>
      </c>
      <c r="C4" s="51" t="s">
        <v>47</v>
      </c>
      <c r="D4" s="52">
        <v>0.5</v>
      </c>
      <c r="E4" s="86" t="s">
        <v>70</v>
      </c>
      <c r="F4" s="87" t="s">
        <v>71</v>
      </c>
    </row>
    <row r="5" spans="1:6" ht="45" customHeight="1" x14ac:dyDescent="0.3">
      <c r="A5" s="92"/>
      <c r="B5" s="50" t="s">
        <v>75</v>
      </c>
      <c r="C5" s="51" t="s">
        <v>47</v>
      </c>
      <c r="D5" s="52">
        <v>0.5</v>
      </c>
      <c r="E5" s="86"/>
      <c r="F5" s="87"/>
    </row>
    <row r="6" spans="1:6" ht="45" customHeight="1" x14ac:dyDescent="0.3">
      <c r="A6" s="93" t="s">
        <v>14</v>
      </c>
      <c r="B6" s="53" t="s">
        <v>81</v>
      </c>
      <c r="C6" s="54" t="s">
        <v>47</v>
      </c>
      <c r="D6" s="55">
        <v>0.5</v>
      </c>
      <c r="E6" s="90" t="s">
        <v>70</v>
      </c>
      <c r="F6" s="91" t="s">
        <v>71</v>
      </c>
    </row>
    <row r="7" spans="1:6" ht="45" customHeight="1" x14ac:dyDescent="0.3">
      <c r="A7" s="93"/>
      <c r="B7" s="53" t="s">
        <v>75</v>
      </c>
      <c r="C7" s="54" t="s">
        <v>47</v>
      </c>
      <c r="D7" s="55">
        <v>0.5</v>
      </c>
      <c r="E7" s="90"/>
      <c r="F7" s="91"/>
    </row>
    <row r="8" spans="1:6" ht="45" customHeight="1" x14ac:dyDescent="0.3">
      <c r="A8" s="92" t="s">
        <v>13</v>
      </c>
      <c r="B8" s="50" t="s">
        <v>81</v>
      </c>
      <c r="C8" s="51" t="s">
        <v>47</v>
      </c>
      <c r="D8" s="52">
        <v>0.5</v>
      </c>
      <c r="E8" s="86" t="s">
        <v>70</v>
      </c>
      <c r="F8" s="87" t="s">
        <v>71</v>
      </c>
    </row>
    <row r="9" spans="1:6" ht="45" customHeight="1" x14ac:dyDescent="0.3">
      <c r="A9" s="92"/>
      <c r="B9" s="50" t="s">
        <v>75</v>
      </c>
      <c r="C9" s="51" t="s">
        <v>47</v>
      </c>
      <c r="D9" s="52">
        <v>0.5</v>
      </c>
      <c r="E9" s="86"/>
      <c r="F9" s="87"/>
    </row>
    <row r="10" spans="1:6" ht="45" customHeight="1" x14ac:dyDescent="0.3">
      <c r="A10" s="93" t="s">
        <v>15</v>
      </c>
      <c r="B10" s="53" t="s">
        <v>55</v>
      </c>
      <c r="C10" s="54" t="s">
        <v>47</v>
      </c>
      <c r="D10" s="55">
        <v>0.5</v>
      </c>
      <c r="E10" s="90" t="s">
        <v>70</v>
      </c>
      <c r="F10" s="91" t="s">
        <v>71</v>
      </c>
    </row>
    <row r="11" spans="1:6" ht="45" customHeight="1" x14ac:dyDescent="0.3">
      <c r="A11" s="93"/>
      <c r="B11" s="53" t="s">
        <v>75</v>
      </c>
      <c r="C11" s="54" t="s">
        <v>47</v>
      </c>
      <c r="D11" s="55">
        <v>0.5</v>
      </c>
      <c r="E11" s="90"/>
      <c r="F11" s="91"/>
    </row>
    <row r="12" spans="1:6" ht="45" customHeight="1" x14ac:dyDescent="0.3">
      <c r="A12" s="84" t="s">
        <v>77</v>
      </c>
      <c r="B12" s="50" t="s">
        <v>55</v>
      </c>
      <c r="C12" s="51" t="s">
        <v>47</v>
      </c>
      <c r="D12" s="56" t="s">
        <v>72</v>
      </c>
      <c r="E12" s="86" t="s">
        <v>70</v>
      </c>
      <c r="F12" s="87" t="s">
        <v>71</v>
      </c>
    </row>
    <row r="13" spans="1:6" ht="45" customHeight="1" x14ac:dyDescent="0.3">
      <c r="A13" s="85"/>
      <c r="B13" s="50" t="s">
        <v>75</v>
      </c>
      <c r="C13" s="51" t="s">
        <v>47</v>
      </c>
      <c r="D13" s="56" t="s">
        <v>72</v>
      </c>
      <c r="E13" s="86"/>
      <c r="F13" s="87"/>
    </row>
    <row r="14" spans="1:6" ht="45" customHeight="1" x14ac:dyDescent="0.3">
      <c r="A14" s="88" t="s">
        <v>17</v>
      </c>
      <c r="B14" s="53" t="s">
        <v>55</v>
      </c>
      <c r="C14" s="54" t="s">
        <v>47</v>
      </c>
      <c r="D14" s="57" t="s">
        <v>72</v>
      </c>
      <c r="E14" s="90" t="s">
        <v>70</v>
      </c>
      <c r="F14" s="91" t="s">
        <v>71</v>
      </c>
    </row>
    <row r="15" spans="1:6" ht="45" customHeight="1" x14ac:dyDescent="0.3">
      <c r="A15" s="89"/>
      <c r="B15" s="53" t="s">
        <v>75</v>
      </c>
      <c r="C15" s="54" t="s">
        <v>47</v>
      </c>
      <c r="D15" s="57" t="s">
        <v>72</v>
      </c>
      <c r="E15" s="90"/>
      <c r="F15" s="91"/>
    </row>
    <row r="16" spans="1:6" ht="90.45" customHeight="1" x14ac:dyDescent="0.3">
      <c r="A16" s="74" t="s">
        <v>21</v>
      </c>
      <c r="B16" s="50" t="s">
        <v>75</v>
      </c>
      <c r="C16" s="51" t="s">
        <v>47</v>
      </c>
      <c r="D16" s="58">
        <v>1</v>
      </c>
      <c r="E16" s="51" t="s">
        <v>70</v>
      </c>
      <c r="F16" s="59" t="s">
        <v>71</v>
      </c>
    </row>
    <row r="17" spans="1:6" ht="90.45" customHeight="1" x14ac:dyDescent="0.3">
      <c r="A17" s="77" t="s">
        <v>5</v>
      </c>
      <c r="B17" s="78" t="s">
        <v>75</v>
      </c>
      <c r="C17" s="54" t="s">
        <v>47</v>
      </c>
      <c r="D17" s="79">
        <v>1</v>
      </c>
      <c r="E17" s="80" t="s">
        <v>70</v>
      </c>
      <c r="F17" s="81" t="s">
        <v>71</v>
      </c>
    </row>
    <row r="18" spans="1:6" ht="45" customHeight="1" x14ac:dyDescent="0.3">
      <c r="A18" s="84" t="s">
        <v>76</v>
      </c>
      <c r="B18" s="50" t="s">
        <v>48</v>
      </c>
      <c r="C18" s="51" t="s">
        <v>47</v>
      </c>
      <c r="D18" s="56" t="s">
        <v>72</v>
      </c>
      <c r="E18" s="86" t="s">
        <v>70</v>
      </c>
      <c r="F18" s="87" t="s">
        <v>71</v>
      </c>
    </row>
    <row r="19" spans="1:6" ht="45" customHeight="1" x14ac:dyDescent="0.3">
      <c r="A19" s="85"/>
      <c r="B19" s="50" t="s">
        <v>78</v>
      </c>
      <c r="C19" s="51" t="s">
        <v>47</v>
      </c>
      <c r="D19" s="56" t="s">
        <v>72</v>
      </c>
      <c r="E19" s="86"/>
      <c r="F19" s="87"/>
    </row>
  </sheetData>
  <sheetProtection sheet="1" objects="1" scenarios="1" selectLockedCells="1" selectUnlockedCells="1"/>
  <mergeCells count="23">
    <mergeCell ref="A6:A7"/>
    <mergeCell ref="E6:E7"/>
    <mergeCell ref="F6:F7"/>
    <mergeCell ref="A1:C1"/>
    <mergeCell ref="A2:C2"/>
    <mergeCell ref="A4:A5"/>
    <mergeCell ref="E4:E5"/>
    <mergeCell ref="F4:F5"/>
    <mergeCell ref="A8:A9"/>
    <mergeCell ref="E8:E9"/>
    <mergeCell ref="F8:F9"/>
    <mergeCell ref="A10:A11"/>
    <mergeCell ref="E10:E11"/>
    <mergeCell ref="F10:F11"/>
    <mergeCell ref="A18:A19"/>
    <mergeCell ref="E18:E19"/>
    <mergeCell ref="F18:F19"/>
    <mergeCell ref="A12:A13"/>
    <mergeCell ref="E12:E13"/>
    <mergeCell ref="F12:F13"/>
    <mergeCell ref="A14:A15"/>
    <mergeCell ref="E14:E15"/>
    <mergeCell ref="F14:F15"/>
  </mergeCells>
  <pageMargins left="0.7" right="0.7" top="0.78740157499999996" bottom="0.78740157499999996" header="0.3" footer="0.3"/>
  <pageSetup paperSize="9" scale="6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5"/>
  <sheetViews>
    <sheetView workbookViewId="0">
      <selection activeCell="K15" sqref="K15"/>
    </sheetView>
  </sheetViews>
  <sheetFormatPr baseColWidth="10" defaultColWidth="11.44140625" defaultRowHeight="14.4" x14ac:dyDescent="0.3"/>
  <cols>
    <col min="1" max="1" width="12.5546875" customWidth="1"/>
    <col min="2" max="2" width="46.5546875" customWidth="1"/>
    <col min="3" max="3" width="23" style="7" customWidth="1"/>
    <col min="4" max="4" width="14.33203125" style="7" customWidth="1"/>
    <col min="5" max="5" width="23.33203125" style="7" customWidth="1"/>
    <col min="6" max="6" width="25.33203125" style="7" customWidth="1"/>
  </cols>
  <sheetData>
    <row r="1" spans="1:6" s="46" customFormat="1" ht="23.25" customHeight="1" x14ac:dyDescent="0.3">
      <c r="A1" s="96" t="s">
        <v>67</v>
      </c>
      <c r="B1" s="96"/>
      <c r="C1" s="96"/>
      <c r="D1" s="96"/>
      <c r="E1" s="96"/>
      <c r="F1" s="96"/>
    </row>
    <row r="2" spans="1:6" s="46" customFormat="1" ht="41.25" customHeight="1" x14ac:dyDescent="0.3">
      <c r="A2" s="97" t="s">
        <v>63</v>
      </c>
      <c r="B2" s="97"/>
      <c r="C2" s="97"/>
      <c r="D2" s="97"/>
      <c r="E2" s="97"/>
      <c r="F2" s="97"/>
    </row>
    <row r="3" spans="1:6" s="62" customFormat="1" ht="28.8" x14ac:dyDescent="0.3">
      <c r="A3" s="30" t="s">
        <v>62</v>
      </c>
      <c r="B3" s="30" t="s">
        <v>61</v>
      </c>
      <c r="C3" s="61" t="s">
        <v>60</v>
      </c>
      <c r="D3" s="61" t="s">
        <v>59</v>
      </c>
      <c r="E3" s="61" t="s">
        <v>58</v>
      </c>
      <c r="F3" s="61" t="s">
        <v>57</v>
      </c>
    </row>
    <row r="4" spans="1:6" ht="33.450000000000003" customHeight="1" x14ac:dyDescent="0.3">
      <c r="A4" s="101" t="s">
        <v>12</v>
      </c>
      <c r="B4" s="63" t="s">
        <v>56</v>
      </c>
      <c r="C4" s="31" t="s">
        <v>47</v>
      </c>
      <c r="D4" s="64">
        <v>0.5</v>
      </c>
      <c r="E4" s="102" t="s">
        <v>47</v>
      </c>
      <c r="F4" s="103" t="s">
        <v>49</v>
      </c>
    </row>
    <row r="5" spans="1:6" ht="33.450000000000003" customHeight="1" x14ac:dyDescent="0.3">
      <c r="A5" s="101"/>
      <c r="B5" s="63" t="s">
        <v>79</v>
      </c>
      <c r="C5" s="31" t="s">
        <v>47</v>
      </c>
      <c r="D5" s="64">
        <v>0.5</v>
      </c>
      <c r="E5" s="102"/>
      <c r="F5" s="103"/>
    </row>
    <row r="6" spans="1:6" ht="33.450000000000003" customHeight="1" x14ac:dyDescent="0.3">
      <c r="A6" s="104" t="s">
        <v>14</v>
      </c>
      <c r="B6" s="65" t="s">
        <v>81</v>
      </c>
      <c r="C6" s="66" t="s">
        <v>47</v>
      </c>
      <c r="D6" s="67">
        <v>0.5</v>
      </c>
      <c r="E6" s="98" t="s">
        <v>47</v>
      </c>
      <c r="F6" s="99" t="s">
        <v>49</v>
      </c>
    </row>
    <row r="7" spans="1:6" ht="33.450000000000003" customHeight="1" x14ac:dyDescent="0.3">
      <c r="A7" s="104"/>
      <c r="B7" s="65" t="s">
        <v>79</v>
      </c>
      <c r="C7" s="66" t="s">
        <v>47</v>
      </c>
      <c r="D7" s="67">
        <v>0.5</v>
      </c>
      <c r="E7" s="98"/>
      <c r="F7" s="99"/>
    </row>
    <row r="8" spans="1:6" ht="33.450000000000003" customHeight="1" x14ac:dyDescent="0.3">
      <c r="A8" s="101" t="s">
        <v>13</v>
      </c>
      <c r="B8" s="63" t="s">
        <v>81</v>
      </c>
      <c r="C8" s="31" t="s">
        <v>47</v>
      </c>
      <c r="D8" s="64">
        <v>0.5</v>
      </c>
      <c r="E8" s="102" t="s">
        <v>47</v>
      </c>
      <c r="F8" s="103" t="s">
        <v>49</v>
      </c>
    </row>
    <row r="9" spans="1:6" ht="33.450000000000003" customHeight="1" x14ac:dyDescent="0.3">
      <c r="A9" s="101"/>
      <c r="B9" s="63" t="s">
        <v>79</v>
      </c>
      <c r="C9" s="31" t="s">
        <v>47</v>
      </c>
      <c r="D9" s="64">
        <v>0.5</v>
      </c>
      <c r="E9" s="102"/>
      <c r="F9" s="103"/>
    </row>
    <row r="10" spans="1:6" ht="33.450000000000003" customHeight="1" x14ac:dyDescent="0.3">
      <c r="A10" s="104" t="s">
        <v>20</v>
      </c>
      <c r="B10" s="65" t="s">
        <v>55</v>
      </c>
      <c r="C10" s="66" t="s">
        <v>47</v>
      </c>
      <c r="D10" s="67">
        <v>0.5</v>
      </c>
      <c r="E10" s="98" t="s">
        <v>50</v>
      </c>
      <c r="F10" s="99" t="s">
        <v>49</v>
      </c>
    </row>
    <row r="11" spans="1:6" ht="33.450000000000003" customHeight="1" x14ac:dyDescent="0.3">
      <c r="A11" s="104"/>
      <c r="B11" s="65" t="s">
        <v>79</v>
      </c>
      <c r="C11" s="66" t="s">
        <v>47</v>
      </c>
      <c r="D11" s="67">
        <v>0.5</v>
      </c>
      <c r="E11" s="98"/>
      <c r="F11" s="99"/>
    </row>
    <row r="12" spans="1:6" ht="64.95" customHeight="1" x14ac:dyDescent="0.3">
      <c r="A12" s="68" t="s">
        <v>54</v>
      </c>
      <c r="B12" s="63" t="s">
        <v>80</v>
      </c>
      <c r="C12" s="31" t="s">
        <v>50</v>
      </c>
      <c r="D12" s="69" t="s">
        <v>51</v>
      </c>
      <c r="E12" s="31" t="s">
        <v>50</v>
      </c>
      <c r="F12" s="69" t="s">
        <v>53</v>
      </c>
    </row>
    <row r="13" spans="1:6" ht="64.95" customHeight="1" x14ac:dyDescent="0.3">
      <c r="A13" s="70" t="s">
        <v>52</v>
      </c>
      <c r="B13" s="65" t="s">
        <v>97</v>
      </c>
      <c r="C13" s="66" t="s">
        <v>50</v>
      </c>
      <c r="D13" s="71" t="s">
        <v>51</v>
      </c>
      <c r="E13" s="66" t="s">
        <v>50</v>
      </c>
      <c r="F13" s="71" t="s">
        <v>49</v>
      </c>
    </row>
    <row r="14" spans="1:6" ht="33.450000000000003" customHeight="1" x14ac:dyDescent="0.3">
      <c r="A14" s="101" t="s">
        <v>82</v>
      </c>
      <c r="B14" s="63" t="s">
        <v>83</v>
      </c>
      <c r="C14" s="31" t="s">
        <v>47</v>
      </c>
      <c r="D14" s="64">
        <v>0.5</v>
      </c>
      <c r="E14" s="102" t="s">
        <v>50</v>
      </c>
      <c r="F14" s="103" t="s">
        <v>49</v>
      </c>
    </row>
    <row r="15" spans="1:6" ht="33.450000000000003" customHeight="1" x14ac:dyDescent="0.3">
      <c r="A15" s="101"/>
      <c r="B15" s="63" t="s">
        <v>48</v>
      </c>
      <c r="C15" s="31" t="s">
        <v>47</v>
      </c>
      <c r="D15" s="64">
        <v>0.5</v>
      </c>
      <c r="E15" s="102"/>
      <c r="F15" s="103"/>
    </row>
    <row r="16" spans="1:6" s="41" customFormat="1" ht="28.5" customHeight="1" x14ac:dyDescent="0.3">
      <c r="A16" s="105" t="s">
        <v>84</v>
      </c>
      <c r="B16" s="106"/>
      <c r="C16" s="106"/>
      <c r="D16" s="106"/>
      <c r="E16" s="106"/>
      <c r="F16" s="107"/>
    </row>
    <row r="17" spans="1:6" s="41" customFormat="1" ht="39" customHeight="1" x14ac:dyDescent="0.3"/>
    <row r="18" spans="1:6" s="46" customFormat="1" ht="25.5" customHeight="1" x14ac:dyDescent="0.3">
      <c r="A18" s="97" t="s">
        <v>66</v>
      </c>
      <c r="B18" s="97"/>
      <c r="C18" s="97"/>
      <c r="D18" s="97"/>
      <c r="E18" s="97"/>
      <c r="F18" s="97"/>
    </row>
    <row r="19" spans="1:6" s="62" customFormat="1" ht="28.8" x14ac:dyDescent="0.3">
      <c r="A19" s="30" t="s">
        <v>62</v>
      </c>
      <c r="B19" s="30" t="s">
        <v>61</v>
      </c>
      <c r="C19" s="61" t="s">
        <v>60</v>
      </c>
      <c r="D19" s="61" t="s">
        <v>59</v>
      </c>
      <c r="E19" s="61" t="s">
        <v>58</v>
      </c>
      <c r="F19" s="61" t="s">
        <v>89</v>
      </c>
    </row>
    <row r="20" spans="1:6" ht="66" customHeight="1" x14ac:dyDescent="0.3">
      <c r="A20" s="68" t="s">
        <v>36</v>
      </c>
      <c r="B20" s="63" t="s">
        <v>55</v>
      </c>
      <c r="C20" s="31" t="s">
        <v>47</v>
      </c>
      <c r="D20" s="69" t="s">
        <v>51</v>
      </c>
      <c r="E20" s="31" t="s">
        <v>47</v>
      </c>
      <c r="F20" s="69" t="s">
        <v>64</v>
      </c>
    </row>
    <row r="21" spans="1:6" ht="66" customHeight="1" x14ac:dyDescent="0.3">
      <c r="A21" s="70" t="s">
        <v>37</v>
      </c>
      <c r="B21" s="65" t="s">
        <v>65</v>
      </c>
      <c r="C21" s="66" t="s">
        <v>47</v>
      </c>
      <c r="D21" s="71" t="s">
        <v>51</v>
      </c>
      <c r="E21" s="66" t="s">
        <v>47</v>
      </c>
      <c r="F21" s="71" t="s">
        <v>64</v>
      </c>
    </row>
    <row r="22" spans="1:6" ht="66" customHeight="1" x14ac:dyDescent="0.3">
      <c r="A22" s="68" t="s">
        <v>88</v>
      </c>
      <c r="B22" s="63" t="s">
        <v>85</v>
      </c>
      <c r="C22" s="31" t="s">
        <v>86</v>
      </c>
      <c r="D22" s="72" t="s">
        <v>51</v>
      </c>
      <c r="E22" s="31" t="s">
        <v>47</v>
      </c>
      <c r="F22" s="69" t="s">
        <v>39</v>
      </c>
    </row>
    <row r="23" spans="1:6" s="41" customFormat="1" ht="27" customHeight="1" x14ac:dyDescent="0.3">
      <c r="A23" s="100" t="s">
        <v>87</v>
      </c>
      <c r="B23" s="100"/>
      <c r="C23" s="100"/>
      <c r="D23" s="100"/>
      <c r="E23" s="100"/>
      <c r="F23" s="100"/>
    </row>
    <row r="24" spans="1:6" x14ac:dyDescent="0.3">
      <c r="F24" s="60"/>
    </row>
    <row r="25" spans="1:6" x14ac:dyDescent="0.3">
      <c r="F25" s="60"/>
    </row>
  </sheetData>
  <sheetProtection sheet="1" objects="1" scenarios="1" selectLockedCells="1" selectUnlockedCells="1"/>
  <mergeCells count="20">
    <mergeCell ref="A8:A9"/>
    <mergeCell ref="E8:E9"/>
    <mergeCell ref="F8:F9"/>
    <mergeCell ref="A10:A11"/>
    <mergeCell ref="A1:F1"/>
    <mergeCell ref="A18:F18"/>
    <mergeCell ref="E10:E11"/>
    <mergeCell ref="F10:F11"/>
    <mergeCell ref="A23:F23"/>
    <mergeCell ref="A2:F2"/>
    <mergeCell ref="A4:A5"/>
    <mergeCell ref="E4:E5"/>
    <mergeCell ref="F4:F5"/>
    <mergeCell ref="A6:A7"/>
    <mergeCell ref="E6:E7"/>
    <mergeCell ref="F6:F7"/>
    <mergeCell ref="A14:A15"/>
    <mergeCell ref="E14:E15"/>
    <mergeCell ref="F14:F15"/>
    <mergeCell ref="A16:F16"/>
  </mergeCells>
  <pageMargins left="0.7" right="0.7" top="0.78740157499999996" bottom="0.78740157499999996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BMZ und EFZ</vt:lpstr>
      <vt:lpstr>BMZ Berechnungsregeln</vt:lpstr>
      <vt:lpstr>EFZ Berechnungsregeln</vt:lpstr>
      <vt:lpstr>'BMZ und EFZ'!Druckbereich</vt:lpstr>
      <vt:lpstr>'BMZ und EFZ'!Drucktitel</vt:lpstr>
      <vt:lpstr>Noten</vt:lpstr>
    </vt:vector>
  </TitlesOfParts>
  <Company>WKS KV 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Dominik</dc:creator>
  <cp:lastModifiedBy>Bernhard Tanja</cp:lastModifiedBy>
  <cp:lastPrinted>2022-11-28T07:48:36Z</cp:lastPrinted>
  <dcterms:created xsi:type="dcterms:W3CDTF">2018-09-12T07:52:20Z</dcterms:created>
  <dcterms:modified xsi:type="dcterms:W3CDTF">2025-12-23T14:52:11Z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KDetail">
    <vt:lpwstr>3059</vt:lpwstr>
  </property>
</Properties>
</file>